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76" windowWidth="17145" windowHeight="7590" tabRatio="728" activeTab="0"/>
  </bookViews>
  <sheets>
    <sheet name="Vispārīgā info" sheetId="1" r:id="rId1"/>
    <sheet name="Aktīvi " sheetId="2" r:id="rId2"/>
    <sheet name="Pasīvi_ārpusbilance " sheetId="3" r:id="rId3"/>
    <sheet name="Kredīti_1" sheetId="4" r:id="rId4"/>
    <sheet name="Kredīti_2" sheetId="5" r:id="rId5"/>
    <sheet name="Kredītu nodrošinājums" sheetId="6" r:id="rId6"/>
    <sheet name="Kredītu kvalitāte" sheetId="7" r:id="rId7"/>
    <sheet name="Kredītu skaits" sheetId="8" r:id="rId8"/>
    <sheet name="Noguldījumi" sheetId="9" r:id="rId9"/>
    <sheet name="Kapitāls un rezerves" sheetId="10" r:id="rId10"/>
    <sheet name="Darbības rādītāji" sheetId="11" r:id="rId11"/>
    <sheet name="Peļņas un zaudējumu aprēķins" sheetId="12" r:id="rId12"/>
    <sheet name="Ienākumi un izdevumi" sheetId="13" r:id="rId13"/>
    <sheet name="Saraksts" sheetId="14" r:id="rId14"/>
  </sheets>
  <definedNames>
    <definedName name="_ftn1" localSheetId="13">'Saraksts'!#REF!</definedName>
    <definedName name="_ftnref1" localSheetId="13">'Saraksts'!#REF!</definedName>
    <definedName name="_Toc46307108" localSheetId="13">'Saraksts'!#REF!</definedName>
    <definedName name="_xlnm.Print_Area" localSheetId="10">'Darbības rādītāji'!$A$1:$G$41</definedName>
    <definedName name="_xlnm.Print_Area" localSheetId="12">'Ienākumi un izdevumi'!$A$1:$L$45</definedName>
    <definedName name="_xlnm.Print_Area" localSheetId="4">'Kredīti_2'!$A$1:$Q$39</definedName>
    <definedName name="_xlnm.Print_Area" localSheetId="6">'Kredītu kvalitāte'!$A$1:$R$51</definedName>
    <definedName name="_xlnm.Print_Area" localSheetId="11">'Peļņas un zaudējumu aprēķins'!$A$1:$H$39</definedName>
    <definedName name="_xlnm.Print_Area" localSheetId="13">'Saraksts'!$A$1:$C$49</definedName>
    <definedName name="_xlnm.Print_Area" localSheetId="0">'Vispārīgā info'!$A$1:$G$49</definedName>
    <definedName name="Z_89FE552C_D84E_445D_98C1_84B477B035E1_.wvu.PrintArea" localSheetId="13" hidden="1">'Saraksts'!$A$1:$C$47</definedName>
  </definedNames>
  <calcPr fullCalcOnLoad="1"/>
</workbook>
</file>

<file path=xl/sharedStrings.xml><?xml version="1.0" encoding="utf-8"?>
<sst xmlns="http://schemas.openxmlformats.org/spreadsheetml/2006/main" count="945" uniqueCount="526">
  <si>
    <t>Kredīti</t>
  </si>
  <si>
    <t>Tranzītkredīti</t>
  </si>
  <si>
    <t>Pieprasījuma</t>
  </si>
  <si>
    <t>Īstermiņa (līdz 1 gadam)</t>
  </si>
  <si>
    <t>Ilgtermiņa (ilgāk par 5 gadiem)</t>
  </si>
  <si>
    <t>Standarta kredīti</t>
  </si>
  <si>
    <t>Uzraugāmie kredīti</t>
  </si>
  <si>
    <t>Zemstandarta</t>
  </si>
  <si>
    <t>Šaubīgie</t>
  </si>
  <si>
    <t>Zaudētie</t>
  </si>
  <si>
    <t>Kopā</t>
  </si>
  <si>
    <t>Latvijas centrālās valdības vērtspapīri</t>
  </si>
  <si>
    <t>Ārvalstu centrālo valdību vērtspapīri</t>
  </si>
  <si>
    <t>Industriālais kredīts</t>
  </si>
  <si>
    <t>Vekseļi</t>
  </si>
  <si>
    <t>Kredīts patēriņa preču iegādei</t>
  </si>
  <si>
    <t>Hipotēku kredīts</t>
  </si>
  <si>
    <t>Pārējie</t>
  </si>
  <si>
    <t xml:space="preserve">Kopā </t>
  </si>
  <si>
    <t>Noguldījumi</t>
  </si>
  <si>
    <t>Igtermiņa (ilgāk par 5 gadiem)</t>
  </si>
  <si>
    <t>Rezidentu</t>
  </si>
  <si>
    <t>Nerezidentu</t>
  </si>
  <si>
    <t>Rezerves kapitāls</t>
  </si>
  <si>
    <t>Vispārējo risku rezerve</t>
  </si>
  <si>
    <t>Iepriekšējo gadu nesadalītā peļņa/zaudējumi</t>
  </si>
  <si>
    <t>Pārskata gada nesadalītā peļņa/zaudējumi</t>
  </si>
  <si>
    <t>Kapitāls un rezerves kopā</t>
  </si>
  <si>
    <t>Procentu ienākumi</t>
  </si>
  <si>
    <t>Pārējie procentu ienākumi</t>
  </si>
  <si>
    <t>Procentu izdevumi</t>
  </si>
  <si>
    <t>Pārējie procentu izdevumi</t>
  </si>
  <si>
    <t>Tīrie procentu ienākumi</t>
  </si>
  <si>
    <t>Dividenžu ienākumi</t>
  </si>
  <si>
    <t>Citi parastie ienākumi</t>
  </si>
  <si>
    <t>Citi parastie izdevumi</t>
  </si>
  <si>
    <t>Finansiālās darbības peļņa/zaudējumi</t>
  </si>
  <si>
    <t>Administratīvie izdevumi</t>
  </si>
  <si>
    <t>Padomes un valdes atalgojums</t>
  </si>
  <si>
    <t>Personāla atalgojums</t>
  </si>
  <si>
    <t>Pārējie izdevumi</t>
  </si>
  <si>
    <t>Peļņa/zaudējumi pirms nodokļu aprēķināšanas</t>
  </si>
  <si>
    <t xml:space="preserve">Procentu izdevumi par pakārtotajām saistībām </t>
  </si>
  <si>
    <t>Uzkrājumu samazināšanas ienākumi</t>
  </si>
  <si>
    <t>Komisijas naudas un citi līdzīgi ienākumi</t>
  </si>
  <si>
    <t>Komisijas naudas un citi līdzīgi izdevumi</t>
  </si>
  <si>
    <t>Finanšu instrumentu tirdzniecības darījumu peļņa/zaudējumi</t>
  </si>
  <si>
    <t>Tirdzniecība ar ārvalstu valūtu</t>
  </si>
  <si>
    <t>Tirdzniecība ar vērtspapīriem</t>
  </si>
  <si>
    <t>Tirdzniecība ar citiem finanšu instrumentiem</t>
  </si>
  <si>
    <t>Finanšu instrumentu pārvērtēšanas rezultāts</t>
  </si>
  <si>
    <t>Ienākuma nodoklis</t>
  </si>
  <si>
    <t>Nemateriālo aktīvu un pamatlīdzekļu vērtības nolietojums un atsavināšana</t>
  </si>
  <si>
    <t>tūkst. latu</t>
  </si>
  <si>
    <t>Aktīvi</t>
  </si>
  <si>
    <t>Kase</t>
  </si>
  <si>
    <t>Prasības pret Latvijas Banku</t>
  </si>
  <si>
    <t>Pieprasījuma noguldījumi</t>
  </si>
  <si>
    <t>Termiņnoguldījumi</t>
  </si>
  <si>
    <t>-</t>
  </si>
  <si>
    <t>Pārējie vērtspapīri</t>
  </si>
  <si>
    <t>Akcijas u.c. vērtspapīri ar nefiksētu ienākumu</t>
  </si>
  <si>
    <t>Nemateriālie aktīvi un pamatlīdzekļi</t>
  </si>
  <si>
    <t>Pārējie aktīvi</t>
  </si>
  <si>
    <t>Nākamo periodu izdevumi un uzkrātie ienākumi</t>
  </si>
  <si>
    <t>Aktīvi kopā</t>
  </si>
  <si>
    <t>Aktīvi pārvaldīšanā</t>
  </si>
  <si>
    <t>%</t>
  </si>
  <si>
    <t>Pasīvi</t>
  </si>
  <si>
    <t>Saistības pret Latvijas Banku</t>
  </si>
  <si>
    <t>Tranzītfondi</t>
  </si>
  <si>
    <t>Pārējās saistības</t>
  </si>
  <si>
    <t>Nākamo periodu ienākumi un uzkrātie izdevumi</t>
  </si>
  <si>
    <t>Pakārtotās saistības (subordinētais kapitāls)</t>
  </si>
  <si>
    <t>Pārskata gada nesadalītā peļņa</t>
  </si>
  <si>
    <t>Pasīvi kopā</t>
  </si>
  <si>
    <t>Kredīts apgrozāmo līdzekļu palielināšanai (komerckredīts)</t>
  </si>
  <si>
    <t>Finanšu līzings</t>
  </si>
  <si>
    <t>Centrālo valdību parāda vērtspapīri</t>
  </si>
  <si>
    <t>Emitētie parāda vērtspapīri</t>
  </si>
  <si>
    <t xml:space="preserve">Rezidentiem </t>
  </si>
  <si>
    <t xml:space="preserve">Nerezidentiem </t>
  </si>
  <si>
    <t>Apmaksātais pamatkapitāls</t>
  </si>
  <si>
    <t xml:space="preserve">Iespējamās saistības </t>
  </si>
  <si>
    <t xml:space="preserve">Saistības pret klientiem </t>
  </si>
  <si>
    <t>Likviditātes rādītājs</t>
  </si>
  <si>
    <t>Nebankām izsniegto kredītu īpatsvars kopējos aktīvos</t>
  </si>
  <si>
    <t xml:space="preserve">Nebankām izsniegto kredītu attiecība pret noguldījumiem </t>
  </si>
  <si>
    <t xml:space="preserve">Nebankām izsniegto ilgtermiņa kredītu īpatsvars izsniegto kredītu kopsummā </t>
  </si>
  <si>
    <t xml:space="preserve">Noguldījumu uz pieprasījumu īpatsvars kopējos noguldījumos </t>
  </si>
  <si>
    <t>Izdevumi uzkrājumiem nedrošiem parādiem un saistībām</t>
  </si>
  <si>
    <t xml:space="preserve">Centrālajām un vietējām valdībām </t>
  </si>
  <si>
    <t xml:space="preserve">Centrālo un vietējo valdību </t>
  </si>
  <si>
    <t xml:space="preserve">Rezidentu </t>
  </si>
  <si>
    <t xml:space="preserve">Nerezidentu </t>
  </si>
  <si>
    <t>mājokļa iegādei</t>
  </si>
  <si>
    <t>patēriņam</t>
  </si>
  <si>
    <t>pārējie</t>
  </si>
  <si>
    <t>Ieguves rūpniecība un karjeru izstrāde</t>
  </si>
  <si>
    <t>Apstrādes rūpniecība</t>
  </si>
  <si>
    <t>Elektroenerģija, gāzes un ūdens apgāde</t>
  </si>
  <si>
    <t>Būvniecība</t>
  </si>
  <si>
    <t>Tirdzniecība</t>
  </si>
  <si>
    <t>Viesnīcas un restorāni</t>
  </si>
  <si>
    <t>Transports, glabāšana un sakari</t>
  </si>
  <si>
    <t>Finanšu starpniecība</t>
  </si>
  <si>
    <t>Ienākumi</t>
  </si>
  <si>
    <t>Izdevumi</t>
  </si>
  <si>
    <t>Ienākumi no finanšu instrumentu tirdzniecības darījumiem</t>
  </si>
  <si>
    <t>Izdevumi no finanšu instrumentu tirdzniecības darījumiem</t>
  </si>
  <si>
    <t>Vidēja termiņa (1 līdz 5 gadiem)</t>
  </si>
  <si>
    <t>Vidēja termiņa (1 līdz 5 gadi)</t>
  </si>
  <si>
    <t>Ienākumi kopā</t>
  </si>
  <si>
    <t>Izdevumi kopā</t>
  </si>
  <si>
    <t>Banku bilances kopsavilkums</t>
  </si>
  <si>
    <t>2. pielikums</t>
  </si>
  <si>
    <t>4. pielikums</t>
  </si>
  <si>
    <t>5. pielikums</t>
  </si>
  <si>
    <t>Banku peļņas vai zaudējumu aprēķins</t>
  </si>
  <si>
    <t>Pozīcijas nosaukums</t>
  </si>
  <si>
    <t>Banku ienākumu un izdevumu analīze</t>
  </si>
  <si>
    <t xml:space="preserve">Pieprasījuma </t>
  </si>
  <si>
    <t>Noguldījumu termiņstruktūra</t>
  </si>
  <si>
    <r>
      <t xml:space="preserve">Reverse repo </t>
    </r>
    <r>
      <rPr>
        <sz val="9"/>
        <rFont val="Times New Roman"/>
        <family val="1"/>
      </rPr>
      <t>darījumi</t>
    </r>
  </si>
  <si>
    <r>
      <t>Reverse repo</t>
    </r>
    <r>
      <rPr>
        <sz val="9"/>
        <rFont val="Times New Roman"/>
        <family val="1"/>
      </rPr>
      <t xml:space="preserve"> darījumi</t>
    </r>
  </si>
  <si>
    <r>
      <t xml:space="preserve">Kredīts pret klienta prasījuma tiesībām </t>
    </r>
    <r>
      <rPr>
        <i/>
        <sz val="9"/>
        <rFont val="Times New Roman"/>
        <family val="1"/>
      </rPr>
      <t>(factoring)</t>
    </r>
  </si>
  <si>
    <r>
      <t>Kapitāla atdeve (ROE)</t>
    </r>
    <r>
      <rPr>
        <vertAlign val="superscript"/>
        <sz val="9"/>
        <rFont val="Times New Roman"/>
        <family val="1"/>
      </rPr>
      <t>1</t>
    </r>
  </si>
  <si>
    <r>
      <t>Aktīvu atdeve (ROA)</t>
    </r>
    <r>
      <rPr>
        <vertAlign val="superscript"/>
        <sz val="9"/>
        <rFont val="Times New Roman"/>
        <family val="1"/>
      </rPr>
      <t>2</t>
    </r>
  </si>
  <si>
    <r>
      <t>Efektīvā banku aizņēmumu procentu likme</t>
    </r>
    <r>
      <rPr>
        <vertAlign val="superscript"/>
        <sz val="9"/>
        <rFont val="Times New Roman"/>
        <family val="1"/>
      </rPr>
      <t>3</t>
    </r>
  </si>
  <si>
    <r>
      <t>Efektīvā noguldījumu procentu likme</t>
    </r>
    <r>
      <rPr>
        <vertAlign val="superscript"/>
        <sz val="9"/>
        <rFont val="Times New Roman"/>
        <family val="1"/>
      </rPr>
      <t xml:space="preserve">4 </t>
    </r>
  </si>
  <si>
    <r>
      <t>Efektīvā kredītu procentu likme</t>
    </r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 xml:space="preserve"> </t>
    </r>
  </si>
  <si>
    <r>
      <t>Banku finansiālās darbības efektivitātes koeficients</t>
    </r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 xml:space="preserve"> </t>
    </r>
  </si>
  <si>
    <t>Vispārējie uzkrājumi nedrošajiem parādiem</t>
  </si>
  <si>
    <t xml:space="preserve">Uzkrājumi parādiem un saistībām, t.sk. </t>
  </si>
  <si>
    <r>
      <t>2</t>
    </r>
    <r>
      <rPr>
        <sz val="8"/>
        <rFont val="Times New Roman"/>
        <family val="1"/>
      </rPr>
      <t xml:space="preserve"> Anualizētas pārskata perioda peļņas/zaudējumu attiecība pret vidējiem aktīviem.</t>
    </r>
  </si>
  <si>
    <r>
      <t>3</t>
    </r>
    <r>
      <rPr>
        <sz val="8"/>
        <rFont val="Times New Roman"/>
        <family val="1"/>
      </rPr>
      <t xml:space="preserve"> Anualizētu procentu izdevumu (izņemot par nebanku noguldījumiem) attiecība pret vidējām procentu izdevumus nesošajām saistībām (izņemot nebanku noguldījumus). </t>
    </r>
  </si>
  <si>
    <r>
      <t>4</t>
    </r>
    <r>
      <rPr>
        <sz val="8"/>
        <rFont val="Times New Roman"/>
        <family val="1"/>
      </rPr>
      <t xml:space="preserve"> Anualizētu procentu izdevumu par nebanku noguldījumiem attiecība pret vidējo noguldījumu apmēru.</t>
    </r>
  </si>
  <si>
    <r>
      <t>5</t>
    </r>
    <r>
      <rPr>
        <sz val="8"/>
        <rFont val="Times New Roman"/>
        <family val="1"/>
      </rPr>
      <t xml:space="preserve"> Anualizētu procentu ieņēmumu no kredītiem nebankām attiecība pret vidējo kredītu apmēru.</t>
    </r>
  </si>
  <si>
    <r>
      <t>6</t>
    </r>
    <r>
      <rPr>
        <sz val="8"/>
        <rFont val="Times New Roman"/>
        <family val="1"/>
      </rPr>
      <t xml:space="preserve"> Administratīvo izdevumu attiecība pret finansiālās darbības peļņu/zaudējumiem.</t>
    </r>
  </si>
  <si>
    <t>Ilgtermiņa finanšu ieguldījumu/pārdošanai pieejamo finanšu aktīvu vērtības samazinājuma korekcija</t>
  </si>
  <si>
    <t>Noguldījumi valūtu dalījumā</t>
  </si>
  <si>
    <t>1. pielikums</t>
  </si>
  <si>
    <t>3. pielikums</t>
  </si>
  <si>
    <t xml:space="preserve">LVL </t>
  </si>
  <si>
    <t xml:space="preserve">USD </t>
  </si>
  <si>
    <t xml:space="preserve">EUR </t>
  </si>
  <si>
    <t xml:space="preserve">pārējās valūtas </t>
  </si>
  <si>
    <t>Izdevumi uzkrājumiem nedrošiem parādiem (neto)</t>
  </si>
  <si>
    <t xml:space="preserve">Kapitāls un rezerves, t.sk. </t>
  </si>
  <si>
    <t>Latvijas MFI (izņemot Latvijas Banku)</t>
  </si>
  <si>
    <t>OECD valstu MFI</t>
  </si>
  <si>
    <t>Pārējo valstu MFI</t>
  </si>
  <si>
    <t>Pārējo emitentu obligācijas u.c. parāda vērtspapīri ar fiksētu ienākumu</t>
  </si>
  <si>
    <t>Speciālie uzkrājumi nedrošajiem parādiem</t>
  </si>
  <si>
    <t>Kredītkaršu kredīts</t>
  </si>
  <si>
    <t>Valsts pārvalde un aizsardzība</t>
  </si>
  <si>
    <t>Izglītība</t>
  </si>
  <si>
    <t>Veselība un sociālā aprūpe</t>
  </si>
  <si>
    <t>Galvojumi un garantijas</t>
  </si>
  <si>
    <t>Pārējās</t>
  </si>
  <si>
    <t>Akreditīvi</t>
  </si>
  <si>
    <t>Saistības par kredītu izsniegšanu</t>
  </si>
  <si>
    <t>Saistības pret kredītkartēm</t>
  </si>
  <si>
    <t>% no aktīviem</t>
  </si>
  <si>
    <t xml:space="preserve">Procentu ienākumi par parāda vērtspapīriem </t>
  </si>
  <si>
    <t xml:space="preserve">Procentu izdevumi par parāda vērtspapīriem </t>
  </si>
  <si>
    <t xml:space="preserve">% </t>
  </si>
  <si>
    <t>Kredīti kopā</t>
  </si>
  <si>
    <t>6. pielikums</t>
  </si>
  <si>
    <t>Banku ārpusbilances posteņu kopsavilkums</t>
  </si>
  <si>
    <t>Pārvērtēšanas rezerves</t>
  </si>
  <si>
    <r>
      <t>Izdevumu attiecība pret ienākumiem</t>
    </r>
    <r>
      <rPr>
        <vertAlign val="superscript"/>
        <sz val="9"/>
        <rFont val="Times New Roman"/>
        <family val="1"/>
      </rPr>
      <t>7</t>
    </r>
  </si>
  <si>
    <r>
      <t>Tīrā procentu ienākumu marža</t>
    </r>
    <r>
      <rPr>
        <vertAlign val="superscript"/>
        <sz val="9"/>
        <rFont val="Times New Roman"/>
        <family val="1"/>
      </rPr>
      <t>8</t>
    </r>
  </si>
  <si>
    <r>
      <t>8</t>
    </r>
    <r>
      <rPr>
        <sz val="8"/>
        <rFont val="Times New Roman"/>
        <family val="1"/>
      </rPr>
      <t xml:space="preserve"> Anualizētu tīro procentu ienākumu attiecība pret vidējo aktīvu apmēru.</t>
    </r>
  </si>
  <si>
    <t>Ārpusbilances posteņi</t>
  </si>
  <si>
    <t>7. pielikums</t>
  </si>
  <si>
    <t>8. pielikums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</si>
  <si>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</si>
  <si>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</si>
  <si>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</si>
  <si>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</si>
  <si>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</si>
  <si>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</si>
  <si>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</si>
  <si>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</si>
  <si>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</si>
  <si>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</si>
  <si>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</si>
  <si>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</si>
  <si>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</si>
  <si>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</si>
  <si>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</si>
  <si>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</si>
  <si>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18.</t>
  </si>
  <si>
    <t>19.</t>
  </si>
  <si>
    <t>20.</t>
  </si>
  <si>
    <t>"Aizkraukles banka"</t>
  </si>
  <si>
    <t>"Baltikums"</t>
  </si>
  <si>
    <t>"Baltic International Bank"</t>
  </si>
  <si>
    <t>"Latvijas Hipotēku un zemes banka"</t>
  </si>
  <si>
    <t>"Parex banka"</t>
  </si>
  <si>
    <t>"Rietumu Banka"</t>
  </si>
  <si>
    <t>"VEF banka"</t>
  </si>
  <si>
    <t>9. pielikums</t>
  </si>
  <si>
    <t xml:space="preserve">Nordea Bank Finland Plc Latvijas filiāle </t>
  </si>
  <si>
    <t>Finanšu iestādēm</t>
  </si>
  <si>
    <t>Valsts nefinanšu sabiedrībām</t>
  </si>
  <si>
    <t>Privātajām nefinanšu sabiedrībām</t>
  </si>
  <si>
    <t>Mājsaimniecībām</t>
  </si>
  <si>
    <t>Mājsaimniecības apkalpojošām bezpeļņas institūcijām</t>
  </si>
  <si>
    <t>Atvasinātie finanšu instrumenti</t>
  </si>
  <si>
    <t xml:space="preserve">Līdzdalība sabiedrību pamatkapitālā </t>
  </si>
  <si>
    <t>Saistības pret MFI</t>
  </si>
  <si>
    <t>Finanšu iestāžu</t>
  </si>
  <si>
    <t>Valsts nefinanšu sabiedrību</t>
  </si>
  <si>
    <t>Privāto nefinanšu sabiedrību</t>
  </si>
  <si>
    <t>Mājsaimniecību</t>
  </si>
  <si>
    <t>Mājsaimniecības apkalpojošo bezpeļņas institūciju</t>
  </si>
  <si>
    <t>Procentu ienākumi par prasībām pret MFI</t>
  </si>
  <si>
    <t>Procentu ienākumi par kredītiem ne-MFI</t>
  </si>
  <si>
    <t>Procentu izdevumi par saistībām pret MFI</t>
  </si>
  <si>
    <t>Procentu izdevumi par ne-MFI noguldījumiem</t>
  </si>
  <si>
    <t>"TRASTA KOMERCBANKA"</t>
  </si>
  <si>
    <t>"Parex banka" filiāle Tallinā (Igaunija)</t>
  </si>
  <si>
    <t>"Parex banka" filiāle Berlīnē (Vācija)</t>
  </si>
  <si>
    <t>"Parex banka" filiāle Stokholmā (Zviedrija)</t>
  </si>
  <si>
    <t>Igaunija</t>
  </si>
  <si>
    <t>Zviedrija</t>
  </si>
  <si>
    <t>Kipra</t>
  </si>
  <si>
    <t>Krievija</t>
  </si>
  <si>
    <t>Ukraina</t>
  </si>
  <si>
    <t>ASV</t>
  </si>
  <si>
    <t>Pārējās valstis</t>
  </si>
  <si>
    <t xml:space="preserve">Kredīti neto </t>
  </si>
  <si>
    <t>Lietuva</t>
  </si>
  <si>
    <t xml:space="preserve">Kapitāla pietiekamība </t>
  </si>
  <si>
    <t>Hipotēkas</t>
  </si>
  <si>
    <t>Pirmā mājokļu hipotēka</t>
  </si>
  <si>
    <t>Pirmā komercīpašumu hipotēka</t>
  </si>
  <si>
    <t>Pirmā hipotēka – zemes gabali</t>
  </si>
  <si>
    <t>Parāda vērtspapīri (t.sk. citi VP ar fiks. ienākumu)</t>
  </si>
  <si>
    <t>Akcijas (t.sk.citi VP ar nefiks. ienākumu)</t>
  </si>
  <si>
    <t>Komercķīla</t>
  </si>
  <si>
    <t>Noguldījums</t>
  </si>
  <si>
    <t>Bez nodrošinājuma</t>
  </si>
  <si>
    <t>31.12.05.</t>
  </si>
  <si>
    <t xml:space="preserve">Bez kavējuma </t>
  </si>
  <si>
    <t xml:space="preserve">Ar kavējumu līdz 30 dienām </t>
  </si>
  <si>
    <t>Ar kavējumu no 91 - 180 dienām</t>
  </si>
  <si>
    <t>Ar kavējumu virs 180 dienām</t>
  </si>
  <si>
    <t>Ar kavējumu no 31 - 90 dienām</t>
  </si>
  <si>
    <t>Privātpersonas kopā</t>
  </si>
  <si>
    <t>Citas kategorijas</t>
  </si>
  <si>
    <t>Finanšu institūcijas</t>
  </si>
  <si>
    <t>Mikrouzņēmumi</t>
  </si>
  <si>
    <t>Privātpersonas apkalpojošās bezpeļņas institūcijas</t>
  </si>
  <si>
    <t>pārējie kredīti</t>
  </si>
  <si>
    <t>Centrālās valdības</t>
  </si>
  <si>
    <t>Vietējās valdības</t>
  </si>
  <si>
    <t xml:space="preserve">Lielie </t>
  </si>
  <si>
    <t xml:space="preserve">Vidējie </t>
  </si>
  <si>
    <t xml:space="preserve">Mazie </t>
  </si>
  <si>
    <t xml:space="preserve">Pārējie </t>
  </si>
  <si>
    <t>(tūkst. latu)</t>
  </si>
  <si>
    <t>Uzņēmumi kopā</t>
  </si>
  <si>
    <t>norēķinu karšu un norēķinu kontu kredīti</t>
  </si>
  <si>
    <t>Kredītu klasifikācija</t>
  </si>
  <si>
    <t>Citas hipotēkas</t>
  </si>
  <si>
    <t>Cita veida nodrošinājums</t>
  </si>
  <si>
    <t>1. līmeņa kapitāls (tūkst. latu)</t>
  </si>
  <si>
    <t>Kredītu kvalitāte (%)</t>
  </si>
  <si>
    <t xml:space="preserve">Likviditāte (%) </t>
  </si>
  <si>
    <t>Kapitāla pietiekamības rādītājs (%)</t>
  </si>
  <si>
    <t>Riska svērto aktīvu attiecība pret kopējiem aktīviem (%)</t>
  </si>
  <si>
    <t>Pelnītspējas rādītāji (%)</t>
  </si>
  <si>
    <t>kredīti patēriņa preču iegādei</t>
  </si>
  <si>
    <t>kredīti mājokļa iegādei, rekonstrukcijai, remontam</t>
  </si>
  <si>
    <t>Pašu kapitāls (tūkst. latu)</t>
  </si>
  <si>
    <t>Nebankām izsniegtie kredīti</t>
  </si>
  <si>
    <t>Kredītu kopsumma</t>
  </si>
  <si>
    <r>
      <t xml:space="preserve">Kredītu termiņstruktūra </t>
    </r>
    <r>
      <rPr>
        <sz val="9"/>
        <rFont val="Times New Roman"/>
        <family val="1"/>
      </rPr>
      <t>(bez tranzītkredītiem)</t>
    </r>
  </si>
  <si>
    <t xml:space="preserve">Kredīti valūtu dalījumā </t>
  </si>
  <si>
    <r>
      <t xml:space="preserve">Kredīti sadalījumā pa kredītu veidiem </t>
    </r>
    <r>
      <rPr>
        <sz val="8"/>
        <rFont val="Times New Roman"/>
        <family val="1"/>
      </rPr>
      <t>(izņemot kredītus centrālām/vietējām valdibām un tranzītkredītus)</t>
    </r>
  </si>
  <si>
    <t>Nebankām izsniegto kredītu kvalitāte</t>
  </si>
  <si>
    <t>Nebankām izsniegto kredītu skaits</t>
  </si>
  <si>
    <t>Nebanku noguldījumi bankās</t>
  </si>
  <si>
    <t>10. pielikums</t>
  </si>
  <si>
    <t>11. pielikums</t>
  </si>
  <si>
    <t>Riska svērtie aktīvi (tūkst. latu)</t>
  </si>
  <si>
    <t>Kapitāls un rezerves</t>
  </si>
  <si>
    <t>Banku kapitāls un rezerves</t>
  </si>
  <si>
    <t>Nerezidenti</t>
  </si>
  <si>
    <t>kredītu skaits</t>
  </si>
  <si>
    <t>Centrālās un vietējās valdības</t>
  </si>
  <si>
    <t>kredītu    apmērs</t>
  </si>
  <si>
    <r>
      <t>Rezidenti</t>
    </r>
    <r>
      <rPr>
        <sz val="8"/>
        <rFont val="Times New Roman"/>
        <family val="1"/>
      </rPr>
      <t xml:space="preserve"> (bez tranzītkredītiem)</t>
    </r>
  </si>
  <si>
    <t xml:space="preserve">Akciju emisijas uzcenojums </t>
  </si>
  <si>
    <t>BANKAS</t>
  </si>
  <si>
    <t>Prasības pret MFI</t>
  </si>
  <si>
    <t>Dānija</t>
  </si>
  <si>
    <t>Islande</t>
  </si>
  <si>
    <r>
      <t xml:space="preserve">Kredītu nodrošinājums </t>
    </r>
    <r>
      <rPr>
        <sz val="9"/>
        <rFont val="Times New Roman"/>
        <family val="1"/>
      </rPr>
      <t xml:space="preserve">(kredīti neatmaksātajā pamatsummā </t>
    </r>
    <r>
      <rPr>
        <sz val="9"/>
        <rFont val="Times New Roman"/>
        <family val="1"/>
      </rPr>
      <t xml:space="preserve">bez tranzītkredītiem) </t>
    </r>
  </si>
  <si>
    <t>SKANDINAVISKA ENSKILDA BANKEN AB Rīgas filiāle</t>
  </si>
  <si>
    <t>Parāda VP (t.sk. citi VP ar fiks. ienākumu)</t>
  </si>
  <si>
    <t>Īstermiņa (līdz 1 gadam)*</t>
  </si>
  <si>
    <t>*t.sk. ar brīdinājuma termiņu par izņemšanu.</t>
  </si>
  <si>
    <t xml:space="preserve">Kredīti kopā, t.sk. </t>
  </si>
  <si>
    <t>Rezidenti</t>
  </si>
  <si>
    <t>Nav sadalīti</t>
  </si>
  <si>
    <r>
      <t>Kredīti kopā</t>
    </r>
    <r>
      <rPr>
        <sz val="9"/>
        <rFont val="Times New Roman"/>
        <family val="1"/>
      </rPr>
      <t xml:space="preserve"> </t>
    </r>
    <r>
      <rPr>
        <sz val="8"/>
        <rFont val="Times New Roman"/>
        <family val="1"/>
      </rPr>
      <t>(tūkst. latu)</t>
    </r>
  </si>
  <si>
    <t>Tautsaimniecības nozarēm kopā, t.sk.</t>
  </si>
  <si>
    <t>Nodrošinājums t.sk.</t>
  </si>
  <si>
    <t>12. pielikums</t>
  </si>
  <si>
    <t>Pārējie**</t>
  </si>
  <si>
    <t>"DnB NORD Banka" filiāle Tallinā (Igaunija)</t>
  </si>
  <si>
    <t>Malta</t>
  </si>
  <si>
    <t xml:space="preserve">Finanšu instrumentu pārvērtēšanas rezultāts </t>
  </si>
  <si>
    <t>Operācijas ar nekustamo īpašumu</t>
  </si>
  <si>
    <t>Strukturālie rādītāji</t>
  </si>
  <si>
    <t>Bankas un ārvalstu banku filiāles, t.sk.</t>
  </si>
  <si>
    <t>ārvalstu banku filiāles</t>
  </si>
  <si>
    <t>Ārvalstu banku filiāļu aktīvi (tūkst. latu)</t>
  </si>
  <si>
    <t>Latvijas banku ārvalstu filiāļu aktīvi (tūkst. latu)</t>
  </si>
  <si>
    <t>Igaunijā</t>
  </si>
  <si>
    <t>Kiprā</t>
  </si>
  <si>
    <t>Zviedrijā</t>
  </si>
  <si>
    <t>Banku konsolidācijas grupas***</t>
  </si>
  <si>
    <t>Banku konsolidācijas grupās iekļautās meitas sabiedrības</t>
  </si>
  <si>
    <t>Līzinga sabiedrības</t>
  </si>
  <si>
    <t>Ieguldījumu brokeru sabiedrības</t>
  </si>
  <si>
    <t>Ieguldījumu pārvaldes sabiedrības</t>
  </si>
  <si>
    <t>Bankas</t>
  </si>
  <si>
    <t>Pensiju fondi</t>
  </si>
  <si>
    <t>Apdrošināšanas sabiedrības</t>
  </si>
  <si>
    <t>Banku koncentrācija (%)</t>
  </si>
  <si>
    <t>*** Bankas, kuras saskaņā ar 29.12.2004. FKTK padomes apstiprinātajiem "Konsolidētās uzraudzības noteikumiem", ir pakļautas konsolidētajai uzraudzībai.</t>
  </si>
  <si>
    <t>ārvalstu banku meitasbankas Latvijā</t>
  </si>
  <si>
    <t>Lielbritānijas</t>
  </si>
  <si>
    <t>Vācijas</t>
  </si>
  <si>
    <t>Austrijas</t>
  </si>
  <si>
    <t>Francijas</t>
  </si>
  <si>
    <t>Luksemburgas</t>
  </si>
  <si>
    <t>Nīderlandes</t>
  </si>
  <si>
    <t>Īrijas</t>
  </si>
  <si>
    <t>Latvijas banku filiāles Latvijā</t>
  </si>
  <si>
    <t>Latvijas banku norēķinu grupas Latvijā</t>
  </si>
  <si>
    <t>2. pielikuma turpinājums</t>
  </si>
  <si>
    <t>4. pielikuma turpinājums</t>
  </si>
  <si>
    <t>13. pielikums</t>
  </si>
  <si>
    <t>Latvijas banku pārstāvniecības ārpus Latvijas</t>
  </si>
  <si>
    <t>Vispārīgā informācija par banku darbību</t>
  </si>
  <si>
    <t xml:space="preserve">citām EEZ valstīm </t>
  </si>
  <si>
    <t>"TRASTA KOMERCBANKA" filiāle Nikosijā (Kipra)</t>
  </si>
  <si>
    <t>Mājsaimniecības, t.sk.</t>
  </si>
  <si>
    <t>31.03.07.</t>
  </si>
  <si>
    <t>Nebankām izsniegto kredītu nodrošinājums</t>
  </si>
  <si>
    <t>"NORVIK BANKA"</t>
  </si>
  <si>
    <t>Vidējais banku darbinieku skaits*</t>
  </si>
  <si>
    <t>*Komercbanku asociācijas dati</t>
  </si>
  <si>
    <t>Citas finanšu iestādes</t>
  </si>
  <si>
    <t xml:space="preserve">EEZ** valstu finanšu sektora uzraudzības institūciju iesniegumu skaits par pakalpojumu sniegšanas brīvības principa izmantošanu Latvijā no </t>
  </si>
  <si>
    <t>"UniCredit Bank" filiāle Lietuvā</t>
  </si>
  <si>
    <t>"UniCredit Bank" filiāle Igaunijā</t>
  </si>
  <si>
    <t>Portugālē</t>
  </si>
  <si>
    <t>Vācijā</t>
  </si>
  <si>
    <t>Lietuvā</t>
  </si>
  <si>
    <t xml:space="preserve">Banku darbības rādītāji </t>
  </si>
  <si>
    <r>
      <t>7</t>
    </r>
    <r>
      <rPr>
        <sz val="8"/>
        <rFont val="Times New Roman"/>
        <family val="1"/>
      </rPr>
      <t>Izdevumu attiecība pret ienākumiem = (Administratīvie izdevumi + nemateriālo aktīvu un pamatlīdzekļu vērtības nolietojums un atsavināšana)/(tīrie procentu ienākumi + dividenžu ienākumi + neto komisijas naudas + finanšu instrumentu tirdzniecības darījumu peļņa/zaudējumi + finanšu instrumentu pārvērtēšanas rezultāts + citi parastie ienākumi - citi parastie izdevumi + pārdošanai pieejamo finanšu aktīvu vērtības samazinājuma korekcija)</t>
    </r>
  </si>
  <si>
    <t>30.06.07.</t>
  </si>
  <si>
    <t>30.06.2007.</t>
  </si>
  <si>
    <t>Austrija</t>
  </si>
  <si>
    <r>
      <t xml:space="preserve">1 </t>
    </r>
    <r>
      <rPr>
        <sz val="8"/>
        <rFont val="Times New Roman"/>
        <family val="1"/>
      </rPr>
      <t>Anualizētas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>pārskata perioda peļņas/zaudējumu attiecība pret vidējo kapitālu un rezervēm (rādītāja aprēķinā netiek iekļauti ārvalstu banku fil. dati).</t>
    </r>
  </si>
  <si>
    <t>ĀRVALSTU BANKU FILIĀLES</t>
  </si>
  <si>
    <t>LATVIJAS BANKU FILIĀLES ĀRVALSTĪS</t>
  </si>
  <si>
    <t>Latvijas banku filiāles ārvalstīs, t.sk.</t>
  </si>
  <si>
    <t>Piecu lielāko banku tirgus daļa banku sektora</t>
  </si>
  <si>
    <t>aktīvos</t>
  </si>
  <si>
    <t>kredītos</t>
  </si>
  <si>
    <t>noguldījumos</t>
  </si>
  <si>
    <t>** EEZ - Eiropas ekonomikas zona (ES dalībvalstis, Islande, Lihtenšteina un Norvēģija)</t>
  </si>
  <si>
    <t>30.09.07.</t>
  </si>
  <si>
    <t>Bez kavējuma</t>
  </si>
  <si>
    <t>Kredītu pamatsummas un/vai % maksājumu kavējuma periods t.sk.</t>
  </si>
  <si>
    <t xml:space="preserve">Ar kavējumu                  līdz 30 dienām </t>
  </si>
  <si>
    <t>Ar kavējumu                virs 180 dienām</t>
  </si>
  <si>
    <t>30.09.2007.</t>
  </si>
  <si>
    <t>Aizņēmēja kategorija</t>
  </si>
  <si>
    <t>"PrivatBank" filiāle Portugālē</t>
  </si>
  <si>
    <t>"Latvijas Biznesa banka" (AKB "Maskavas Banka" (Krievija))*</t>
  </si>
  <si>
    <t>"Latvijas Krājbanka" (AS "Bank Snoras" (Lietuva))*</t>
  </si>
  <si>
    <t>"Latvijas tirdzniecības banka" (AS KB "Moskovskij Delovoj Mir" (Krievija))*</t>
  </si>
  <si>
    <t>"DnB NORD Banka" ("BANK DNB NORD" AS (Dānija))*</t>
  </si>
  <si>
    <t>"Reģionālā investīciju banka" (AB "Pivdenny" (Ukraina))*</t>
  </si>
  <si>
    <t>"PrivatBank" (AKB "PRIVATBANK" (Ukraina))*</t>
  </si>
  <si>
    <t>"HANSABANKA" (AS "Hansapank-Igaunija" (Igaunija))*</t>
  </si>
  <si>
    <t>"UniCredit Bank" (Bank Austria Creditanstalt AG (Austrija))*</t>
  </si>
  <si>
    <t>31.12.07.</t>
  </si>
  <si>
    <t>31.12.2007.</t>
  </si>
  <si>
    <t>Svenska Handelsbanken AB Latvijas filiāle</t>
  </si>
  <si>
    <t>Allied Irish Banks, p.l.c Latvijas filiāle</t>
  </si>
  <si>
    <r>
      <t xml:space="preserve">Kredītu sadalījums pēc pamatsummas un/vai % maksājumu kavējuma perioda </t>
    </r>
    <r>
      <rPr>
        <sz val="9"/>
        <rFont val="Times New Roman"/>
        <family val="1"/>
      </rPr>
      <t>(kredīti neatmaksātajā pamatsummā bez tranzītkredītiem)**</t>
    </r>
  </si>
  <si>
    <t>31.03.08.</t>
  </si>
  <si>
    <t>31.03.2008.</t>
  </si>
  <si>
    <t>% **</t>
  </si>
  <si>
    <t>** % no attiecīgās kategorijas kopējā kredītu apmēra</t>
  </si>
  <si>
    <t>Pārējās nozares</t>
  </si>
  <si>
    <t>Lauksaimniecība, mežsaimniecība un zivsaimniecība</t>
  </si>
  <si>
    <r>
      <t xml:space="preserve">Kredīti rezidentiem sadalījumā pa tautsaimniecības nozarēm </t>
    </r>
    <r>
      <rPr>
        <sz val="8"/>
        <rFont val="Times New Roman"/>
        <family val="1"/>
      </rPr>
      <t>(iekļauti kredīti finanšu iestādēm, valsts un privātajām nefinanšu sabiedrībām kredīta neatmaksātajā pamatsummā)*</t>
    </r>
  </si>
  <si>
    <t>16.</t>
  </si>
  <si>
    <t>*</t>
  </si>
  <si>
    <t>Iekavās norādītas mātesbankas (būtiska līdzdalība bankā pārsniedz 50%).</t>
  </si>
  <si>
    <t>30.06.08.</t>
  </si>
  <si>
    <t xml:space="preserve">30.06.2008. salīdzinājumā ar </t>
  </si>
  <si>
    <r>
      <t xml:space="preserve">Kredītu nodrošinājuma veidi </t>
    </r>
    <r>
      <rPr>
        <sz val="9"/>
        <rFont val="Times New Roman"/>
        <family val="1"/>
      </rPr>
      <t>(kredīti neatmaksātajā pamatsummā bez tranzītkredītiem)</t>
    </r>
    <r>
      <rPr>
        <b/>
        <sz val="9"/>
        <rFont val="Times New Roman"/>
        <family val="1"/>
      </rPr>
      <t xml:space="preserve">  </t>
    </r>
    <r>
      <rPr>
        <b/>
        <sz val="8"/>
        <rFont val="Times New Roman"/>
        <family val="1"/>
      </rPr>
      <t>2008. gada 30. jūnijā</t>
    </r>
  </si>
  <si>
    <r>
      <t xml:space="preserve">Kredītu sadalījums pēc pamatsummas un/vai % maksājumu kavējuma perioda </t>
    </r>
    <r>
      <rPr>
        <sz val="9"/>
        <rFont val="Times New Roman"/>
        <family val="1"/>
      </rPr>
      <t>(kredīti neatmaksātajā pamatsummā bez tranzītkredītiem)</t>
    </r>
    <r>
      <rPr>
        <b/>
        <sz val="9"/>
        <rFont val="Times New Roman"/>
        <family val="1"/>
      </rPr>
      <t xml:space="preserve"> 2008. gada 30. jūnijā</t>
    </r>
  </si>
  <si>
    <t>30.06.2008.</t>
  </si>
  <si>
    <t>30.06.2008. salīdzinājumā ar 30.06.2007.</t>
  </si>
  <si>
    <t>2008. GADA 30. JŪNIJĀ LATVIJĀ DARBOJOŠOS                                                               BANKU UN ĀRVALSTU BANKU FILIĀĻU SARAKSTS</t>
  </si>
  <si>
    <t>"GE Money Bank"</t>
  </si>
  <si>
    <r>
      <t>Danske Bank AS filiāle Latvijā</t>
    </r>
    <r>
      <rPr>
        <vertAlign val="superscript"/>
        <sz val="12"/>
        <rFont val="Times New Roman"/>
        <family val="1"/>
      </rPr>
      <t>2</t>
    </r>
  </si>
  <si>
    <r>
      <t>"SMP Bank" (Komercbanka "Severnoj Morskoj Putj" SIA (Krievija))*</t>
    </r>
    <r>
      <rPr>
        <vertAlign val="superscript"/>
        <sz val="12"/>
        <rFont val="Times New Roman"/>
        <family val="1"/>
      </rPr>
      <t>1</t>
    </r>
  </si>
  <si>
    <t xml:space="preserve">AS "Sampo banka" ar 30.06.2008. reorganizācijas rezultātā pievienojās Dānijā reģstrētajai Danske Bank AS </t>
  </si>
  <si>
    <t>Luksemburga</t>
  </si>
  <si>
    <t>Šveice</t>
  </si>
  <si>
    <t xml:space="preserve">Attiecība starp uzkrājumiem nebankām un nebankām izsniegto kredītu kopsummu </t>
  </si>
  <si>
    <t>Ieņēmumus nenesošo kredītu īpatsvars nebankām izsniegto kredītu kopsummā</t>
  </si>
  <si>
    <t>Speciālie uzkrājumi nedrošajiem parādiem/% no kredītiem</t>
  </si>
  <si>
    <t>Vispārējie uzkrājumi nedrošajiem parādiem/% no kredītiem</t>
  </si>
  <si>
    <t>0.64*</t>
  </si>
  <si>
    <t>136.50*</t>
  </si>
  <si>
    <t xml:space="preserve">Attiecība starp uzkrājumiem nebankām un nebankām izsniegto ieņēmumus nenesošo kredītu** kopsummu </t>
  </si>
  <si>
    <t>** Ieņēmumus nenesošie kredīti - kredīti, kas klasificēti kā zemstandarta, šaubīgie un zaudētie.</t>
  </si>
  <si>
    <t>*Sākot ar 01.01.2008. aprēķinā papildus speciālajiem uzkrājumiem nedrošiem parādiem tiek iekļauti arī vispārējie uzkrājumi nedrošiem parādiem</t>
  </si>
  <si>
    <t>"SEB banka" (Skandinaviska Enskilda Banken AB (Zviedrija))*</t>
  </si>
  <si>
    <t>Palīgsabiedrības</t>
  </si>
  <si>
    <t>1 068 364*</t>
  </si>
  <si>
    <t>2 456 085*</t>
  </si>
  <si>
    <t>309 907*</t>
  </si>
  <si>
    <t>* Dati koriģēti 08.2008.</t>
  </si>
  <si>
    <t>11 581 623*</t>
  </si>
  <si>
    <t>5 197 472*</t>
  </si>
  <si>
    <t>4 088 492*</t>
  </si>
  <si>
    <t>1 512 026*</t>
  </si>
  <si>
    <t>1 521 799*</t>
  </si>
  <si>
    <t>734 119*</t>
  </si>
  <si>
    <t>2 276 716*</t>
  </si>
  <si>
    <t>191 311*</t>
  </si>
  <si>
    <t>6 272 235*</t>
  </si>
  <si>
    <t>5 653 666*</t>
  </si>
  <si>
    <t>826 000*</t>
  </si>
  <si>
    <t>283 318*</t>
  </si>
  <si>
    <t>98 114*</t>
  </si>
  <si>
    <t>256 208*</t>
  </si>
  <si>
    <t>196 286*</t>
  </si>
  <si>
    <t>* Dati koriģēti 08. 2008.</t>
  </si>
  <si>
    <t>*** t.sk. kredīti centrālām un vietējām pašvaldībām, un mājsaimniecības apkalpojošām bezpeļņas organizācijām.</t>
  </si>
  <si>
    <t>14 292 965*</t>
  </si>
  <si>
    <t>1 047 754*</t>
  </si>
  <si>
    <t>297 042*</t>
  </si>
  <si>
    <t>187 688*</t>
  </si>
  <si>
    <t>142 551*</t>
  </si>
  <si>
    <t>Pārējie***</t>
  </si>
  <si>
    <t>327 902*</t>
  </si>
  <si>
    <t>985 422*</t>
  </si>
  <si>
    <t>877 061*</t>
  </si>
  <si>
    <t>153 680*</t>
  </si>
  <si>
    <t>412 788*</t>
  </si>
  <si>
    <t>1 038 952*</t>
  </si>
  <si>
    <t>2 196 241*</t>
  </si>
  <si>
    <t>14 957*</t>
  </si>
  <si>
    <t>282 857*</t>
  </si>
  <si>
    <t>5 403 185*</t>
  </si>
  <si>
    <t>4 285 630*</t>
  </si>
  <si>
    <t>478 385*</t>
  </si>
  <si>
    <t>95 217*</t>
  </si>
  <si>
    <t>1 615 953*</t>
  </si>
  <si>
    <t>50 648*</t>
  </si>
  <si>
    <t>7 956*</t>
  </si>
  <si>
    <t>184 468*</t>
  </si>
  <si>
    <t>508 907*</t>
  </si>
  <si>
    <t>398 405*</t>
  </si>
  <si>
    <t>119 168*</t>
  </si>
  <si>
    <t>4 959*</t>
  </si>
  <si>
    <t>11 875*</t>
  </si>
  <si>
    <t>13 721*</t>
  </si>
  <si>
    <t>6 405*</t>
  </si>
  <si>
    <t>7 545*</t>
  </si>
  <si>
    <t>4 239*</t>
  </si>
  <si>
    <t>102*</t>
  </si>
  <si>
    <t>31 582*</t>
  </si>
  <si>
    <t>3 356*</t>
  </si>
  <si>
    <t>180 607*</t>
  </si>
  <si>
    <t>142 945*</t>
  </si>
  <si>
    <t>8 246*</t>
  </si>
  <si>
    <t>9*</t>
  </si>
  <si>
    <t>24 411*</t>
  </si>
  <si>
    <t>10 233*</t>
  </si>
  <si>
    <t>37 199*</t>
  </si>
  <si>
    <t>2 295*</t>
  </si>
  <si>
    <t>19 984*</t>
  </si>
  <si>
    <t>2 714*</t>
  </si>
  <si>
    <t>94 183*</t>
  </si>
  <si>
    <t>69 411*</t>
  </si>
  <si>
    <t>16 447*</t>
  </si>
  <si>
    <t>2 259*</t>
  </si>
  <si>
    <t>7 201*</t>
  </si>
  <si>
    <t>3 991*</t>
  </si>
  <si>
    <t>2 862*</t>
  </si>
  <si>
    <t>23 810*</t>
  </si>
  <si>
    <t>26*</t>
  </si>
  <si>
    <t>714*</t>
  </si>
  <si>
    <t>85 031*</t>
  </si>
  <si>
    <t>58 603*</t>
  </si>
  <si>
    <t>9 081*</t>
  </si>
  <si>
    <t>7 280*</t>
  </si>
  <si>
    <t>942 834*</t>
  </si>
  <si>
    <t>2 259 133*</t>
  </si>
  <si>
    <t>39 362*</t>
  </si>
  <si>
    <t>274 377*</t>
  </si>
  <si>
    <t>737 836*</t>
  </si>
  <si>
    <t>501 722*</t>
  </si>
  <si>
    <t>62 558*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</si>
  <si>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</si>
  <si>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Ar kavējumu                      no 91 - 180 dienām</t>
  </si>
  <si>
    <t>Ar kavējumu                          no 31 - 90 dienām</t>
  </si>
  <si>
    <t>"Multibanka" nosaukums mainīts kopš 17.06.2008.</t>
  </si>
</sst>
</file>

<file path=xl/styles.xml><?xml version="1.0" encoding="utf-8"?>
<styleSheet xmlns="http://schemas.openxmlformats.org/spreadsheetml/2006/main">
  <numFmts count="4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#,###"/>
    <numFmt numFmtId="173" formatCode="#,##0.0"/>
    <numFmt numFmtId="174" formatCode="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#,##0\ &quot;Lt&quot;;\-#,##0\ &quot;Lt&quot;"/>
    <numFmt numFmtId="184" formatCode="#,##0\ &quot;Lt&quot;;[Red]\-#,##0\ &quot;Lt&quot;"/>
    <numFmt numFmtId="185" formatCode="#,##0.00\ &quot;Lt&quot;;\-#,##0.00\ &quot;Lt&quot;"/>
    <numFmt numFmtId="186" formatCode="#,##0.00\ &quot;Lt&quot;;[Red]\-#,##0.00\ &quot;Lt&quot;"/>
    <numFmt numFmtId="187" formatCode="_-* #,##0\ &quot;Lt&quot;_-;\-* #,##0\ &quot;Lt&quot;_-;_-* &quot;-&quot;\ &quot;Lt&quot;_-;_-@_-"/>
    <numFmt numFmtId="188" formatCode="_-* #,##0\ _L_t_-;\-* #,##0\ _L_t_-;_-* &quot;-&quot;\ _L_t_-;_-@_-"/>
    <numFmt numFmtId="189" formatCode="_-* #,##0.00\ &quot;Lt&quot;_-;\-* #,##0.00\ &quot;Lt&quot;_-;_-* &quot;-&quot;??\ &quot;Lt&quot;_-;_-@_-"/>
    <numFmt numFmtId="190" formatCode="_-* #,##0.00\ _L_t_-;\-* #,##0.00\ _L_t_-;_-* &quot;-&quot;??\ _L_t_-;_-@_-"/>
    <numFmt numFmtId="191" formatCode="0.00000000"/>
    <numFmt numFmtId="192" formatCode="#,##0.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000"/>
    <numFmt numFmtId="197" formatCode="0.000"/>
    <numFmt numFmtId="198" formatCode="#,##0.00000"/>
    <numFmt numFmtId="199" formatCode="#,##0.0000"/>
    <numFmt numFmtId="200" formatCode="0.00000"/>
    <numFmt numFmtId="201" formatCode="00000"/>
    <numFmt numFmtId="202" formatCode="[$€-2]\ #,##0.00_);[Red]\([$€-2]\ #,##0.00\)"/>
  </numFmts>
  <fonts count="27">
    <font>
      <sz val="10"/>
      <name val="Arial"/>
      <family val="0"/>
    </font>
    <font>
      <sz val="9"/>
      <name val="Times New Roman"/>
      <family val="1"/>
    </font>
    <font>
      <sz val="10"/>
      <name val="Teutonica Baltic"/>
      <family val="0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Teutonica Baltic"/>
      <family val="0"/>
    </font>
    <font>
      <u val="single"/>
      <sz val="10"/>
      <color indexed="12"/>
      <name val="Teutonica Baltic"/>
      <family val="0"/>
    </font>
    <font>
      <sz val="11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sz val="8"/>
      <name val="Teutonica Baltic"/>
      <family val="0"/>
    </font>
    <font>
      <i/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sz val="11"/>
      <name val="Arial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8"/>
      <color indexed="10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G Times"/>
      <family val="0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Fill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71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2" fillId="0" borderId="0" xfId="23" applyBorder="1">
      <alignment/>
      <protection/>
    </xf>
    <xf numFmtId="0" fontId="2" fillId="0" borderId="0" xfId="23">
      <alignment/>
      <protection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9" fillId="0" borderId="0" xfId="0" applyFont="1" applyAlignment="1">
      <alignment horizontal="right" vertical="top"/>
    </xf>
    <xf numFmtId="0" fontId="4" fillId="0" borderId="0" xfId="23" applyFont="1">
      <alignment/>
      <protection/>
    </xf>
    <xf numFmtId="0" fontId="4" fillId="0" borderId="0" xfId="23" applyFont="1" applyBorder="1">
      <alignment/>
      <protection/>
    </xf>
    <xf numFmtId="0" fontId="6" fillId="0" borderId="0" xfId="23" applyFont="1" applyAlignment="1">
      <alignment vertical="top"/>
      <protection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23" applyFont="1" applyBorder="1" applyAlignment="1">
      <alignment horizontal="center"/>
      <protection/>
    </xf>
    <xf numFmtId="0" fontId="12" fillId="0" borderId="0" xfId="23" applyFont="1" applyBorder="1">
      <alignment/>
      <protection/>
    </xf>
    <xf numFmtId="0" fontId="12" fillId="0" borderId="0" xfId="23" applyFont="1">
      <alignment/>
      <protection/>
    </xf>
    <xf numFmtId="0" fontId="12" fillId="0" borderId="0" xfId="23" applyFont="1" applyBorder="1" applyAlignment="1">
      <alignment vertical="center"/>
      <protection/>
    </xf>
    <xf numFmtId="0" fontId="12" fillId="0" borderId="0" xfId="23" applyFont="1" applyAlignment="1">
      <alignment vertical="center"/>
      <protection/>
    </xf>
    <xf numFmtId="0" fontId="10" fillId="0" borderId="0" xfId="0" applyFont="1" applyAlignment="1">
      <alignment vertical="center"/>
    </xf>
    <xf numFmtId="0" fontId="12" fillId="0" borderId="0" xfId="23" applyFont="1" applyBorder="1" applyAlignment="1">
      <alignment/>
      <protection/>
    </xf>
    <xf numFmtId="0" fontId="12" fillId="0" borderId="0" xfId="23" applyFont="1" applyAlignment="1">
      <alignment/>
      <protection/>
    </xf>
    <xf numFmtId="0" fontId="5" fillId="0" borderId="0" xfId="23" applyFont="1">
      <alignment/>
      <protection/>
    </xf>
    <xf numFmtId="0" fontId="5" fillId="0" borderId="0" xfId="23" applyFont="1" applyBorder="1">
      <alignment/>
      <protection/>
    </xf>
    <xf numFmtId="14" fontId="1" fillId="0" borderId="1" xfId="0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3" fontId="1" fillId="0" borderId="3" xfId="22" applyNumberFormat="1" applyFont="1" applyBorder="1" applyAlignment="1">
      <alignment vertical="center"/>
      <protection/>
    </xf>
    <xf numFmtId="173" fontId="1" fillId="0" borderId="4" xfId="22" applyNumberFormat="1" applyFont="1" applyBorder="1" applyAlignment="1">
      <alignment vertical="center"/>
      <protection/>
    </xf>
    <xf numFmtId="173" fontId="1" fillId="0" borderId="3" xfId="22" applyNumberFormat="1" applyFont="1" applyBorder="1" applyAlignment="1">
      <alignment vertical="center"/>
      <protection/>
    </xf>
    <xf numFmtId="0" fontId="1" fillId="0" borderId="2" xfId="21" applyFont="1" applyBorder="1" applyAlignment="1">
      <alignment vertical="center"/>
      <protection/>
    </xf>
    <xf numFmtId="0" fontId="13" fillId="0" borderId="2" xfId="21" applyFont="1" applyBorder="1" applyAlignment="1">
      <alignment vertical="center"/>
      <protection/>
    </xf>
    <xf numFmtId="0" fontId="1" fillId="0" borderId="2" xfId="21" applyFont="1" applyFill="1" applyBorder="1" applyAlignment="1">
      <alignment vertical="center"/>
      <protection/>
    </xf>
    <xf numFmtId="173" fontId="1" fillId="0" borderId="4" xfId="22" applyNumberFormat="1" applyFont="1" applyBorder="1" applyAlignment="1">
      <alignment/>
      <protection/>
    </xf>
    <xf numFmtId="173" fontId="1" fillId="0" borderId="3" xfId="22" applyNumberFormat="1" applyFont="1" applyBorder="1" applyAlignment="1">
      <alignment/>
      <protection/>
    </xf>
    <xf numFmtId="173" fontId="3" fillId="2" borderId="4" xfId="22" applyNumberFormat="1" applyFont="1" applyFill="1" applyBorder="1" applyAlignment="1">
      <alignment vertical="center"/>
      <protection/>
    </xf>
    <xf numFmtId="173" fontId="3" fillId="2" borderId="3" xfId="22" applyNumberFormat="1" applyFont="1" applyFill="1" applyBorder="1" applyAlignment="1">
      <alignment vertical="center"/>
      <protection/>
    </xf>
    <xf numFmtId="3" fontId="3" fillId="2" borderId="3" xfId="22" applyNumberFormat="1" applyFont="1" applyFill="1" applyBorder="1" applyAlignment="1">
      <alignment vertical="center"/>
      <protection/>
    </xf>
    <xf numFmtId="0" fontId="1" fillId="0" borderId="3" xfId="21" applyFont="1" applyBorder="1" applyAlignment="1">
      <alignment vertical="center"/>
      <protection/>
    </xf>
    <xf numFmtId="0" fontId="1" fillId="0" borderId="5" xfId="21" applyFont="1" applyBorder="1" applyAlignment="1">
      <alignment vertical="center"/>
      <protection/>
    </xf>
    <xf numFmtId="0" fontId="3" fillId="0" borderId="0" xfId="0" applyFont="1" applyBorder="1" applyAlignment="1">
      <alignment vertical="center"/>
    </xf>
    <xf numFmtId="3" fontId="3" fillId="0" borderId="3" xfId="0" applyNumberFormat="1" applyFont="1" applyBorder="1" applyAlignment="1">
      <alignment/>
    </xf>
    <xf numFmtId="173" fontId="3" fillId="0" borderId="3" xfId="0" applyNumberFormat="1" applyFont="1" applyBorder="1" applyAlignment="1">
      <alignment/>
    </xf>
    <xf numFmtId="0" fontId="3" fillId="0" borderId="1" xfId="0" applyFont="1" applyBorder="1" applyAlignment="1">
      <alignment vertical="center"/>
    </xf>
    <xf numFmtId="173" fontId="3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17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173" fontId="1" fillId="0" borderId="3" xfId="0" applyNumberFormat="1" applyFont="1" applyBorder="1" applyAlignment="1">
      <alignment/>
    </xf>
    <xf numFmtId="0" fontId="1" fillId="0" borderId="1" xfId="21" applyFont="1" applyBorder="1" applyAlignment="1">
      <alignment vertical="center"/>
      <protection/>
    </xf>
    <xf numFmtId="0" fontId="1" fillId="0" borderId="6" xfId="21" applyFont="1" applyBorder="1" applyAlignment="1">
      <alignment vertical="center"/>
      <protection/>
    </xf>
    <xf numFmtId="0" fontId="1" fillId="0" borderId="7" xfId="21" applyFont="1" applyBorder="1" applyAlignment="1">
      <alignment vertical="center"/>
      <protection/>
    </xf>
    <xf numFmtId="3" fontId="1" fillId="0" borderId="2" xfId="0" applyNumberFormat="1" applyFont="1" applyBorder="1" applyAlignment="1">
      <alignment horizontal="right"/>
    </xf>
    <xf numFmtId="0" fontId="1" fillId="0" borderId="4" xfId="21" applyFont="1" applyBorder="1" applyAlignment="1">
      <alignment vertical="center"/>
      <protection/>
    </xf>
    <xf numFmtId="0" fontId="1" fillId="0" borderId="8" xfId="21" applyFont="1" applyBorder="1" applyAlignment="1">
      <alignment vertical="center"/>
      <protection/>
    </xf>
    <xf numFmtId="3" fontId="1" fillId="0" borderId="9" xfId="0" applyNumberFormat="1" applyFont="1" applyBorder="1" applyAlignment="1">
      <alignment/>
    </xf>
    <xf numFmtId="173" fontId="1" fillId="0" borderId="9" xfId="0" applyNumberFormat="1" applyFon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4" xfId="0" applyNumberFormat="1" applyFont="1" applyBorder="1" applyAlignment="1">
      <alignment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Fill="1" applyBorder="1" applyAlignment="1">
      <alignment/>
    </xf>
    <xf numFmtId="173" fontId="1" fillId="0" borderId="4" xfId="0" applyNumberFormat="1" applyFont="1" applyBorder="1" applyAlignment="1">
      <alignment/>
    </xf>
    <xf numFmtId="3" fontId="1" fillId="0" borderId="3" xfId="0" applyNumberFormat="1" applyFont="1" applyFill="1" applyBorder="1" applyAlignment="1">
      <alignment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3" fontId="1" fillId="0" borderId="2" xfId="0" applyNumberFormat="1" applyFont="1" applyFill="1" applyBorder="1" applyAlignment="1">
      <alignment/>
    </xf>
    <xf numFmtId="3" fontId="1" fillId="0" borderId="3" xfId="0" applyNumberFormat="1" applyFont="1" applyBorder="1" applyAlignment="1">
      <alignment wrapText="1"/>
    </xf>
    <xf numFmtId="173" fontId="1" fillId="0" borderId="3" xfId="0" applyNumberFormat="1" applyFont="1" applyBorder="1" applyAlignment="1">
      <alignment wrapText="1"/>
    </xf>
    <xf numFmtId="173" fontId="1" fillId="0" borderId="3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3" fontId="3" fillId="0" borderId="3" xfId="0" applyNumberFormat="1" applyFont="1" applyBorder="1" applyAlignment="1">
      <alignment horizontal="right"/>
    </xf>
    <xf numFmtId="173" fontId="3" fillId="0" borderId="3" xfId="0" applyNumberFormat="1" applyFont="1" applyBorder="1" applyAlignment="1">
      <alignment horizontal="right"/>
    </xf>
    <xf numFmtId="0" fontId="3" fillId="0" borderId="7" xfId="0" applyFont="1" applyBorder="1" applyAlignment="1">
      <alignment vertical="center"/>
    </xf>
    <xf numFmtId="3" fontId="1" fillId="0" borderId="3" xfId="0" applyNumberFormat="1" applyFont="1" applyBorder="1" applyAlignment="1">
      <alignment horizontal="right"/>
    </xf>
    <xf numFmtId="173" fontId="1" fillId="0" borderId="3" xfId="0" applyNumberFormat="1" applyFont="1" applyBorder="1" applyAlignment="1">
      <alignment horizontal="right"/>
    </xf>
    <xf numFmtId="0" fontId="3" fillId="0" borderId="2" xfId="0" applyFont="1" applyBorder="1" applyAlignment="1">
      <alignment vertical="center"/>
    </xf>
    <xf numFmtId="0" fontId="1" fillId="0" borderId="9" xfId="21" applyFont="1" applyBorder="1" applyAlignment="1">
      <alignment vertical="center"/>
      <protection/>
    </xf>
    <xf numFmtId="3" fontId="1" fillId="0" borderId="9" xfId="0" applyNumberFormat="1" applyFont="1" applyBorder="1" applyAlignment="1">
      <alignment horizontal="right"/>
    </xf>
    <xf numFmtId="173" fontId="1" fillId="0" borderId="9" xfId="0" applyNumberFormat="1" applyFont="1" applyBorder="1" applyAlignment="1">
      <alignment horizontal="right"/>
    </xf>
    <xf numFmtId="0" fontId="1" fillId="0" borderId="3" xfId="0" applyFont="1" applyBorder="1" applyAlignment="1">
      <alignment vertical="center"/>
    </xf>
    <xf numFmtId="3" fontId="1" fillId="0" borderId="3" xfId="0" applyNumberFormat="1" applyFont="1" applyFill="1" applyBorder="1" applyAlignment="1">
      <alignment horizontal="right"/>
    </xf>
    <xf numFmtId="0" fontId="1" fillId="0" borderId="16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23" applyFont="1" applyFill="1" applyBorder="1">
      <alignment/>
      <protection/>
    </xf>
    <xf numFmtId="173" fontId="1" fillId="0" borderId="2" xfId="0" applyNumberFormat="1" applyFont="1" applyFill="1" applyBorder="1" applyAlignment="1">
      <alignment/>
    </xf>
    <xf numFmtId="0" fontId="1" fillId="0" borderId="3" xfId="23" applyFont="1" applyFill="1" applyBorder="1" applyAlignment="1">
      <alignment vertical="center"/>
      <protection/>
    </xf>
    <xf numFmtId="0" fontId="1" fillId="0" borderId="2" xfId="23" applyFont="1" applyFill="1" applyBorder="1" applyAlignment="1">
      <alignment vertical="center"/>
      <protection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/>
    </xf>
    <xf numFmtId="0" fontId="1" fillId="0" borderId="1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2" fontId="1" fillId="0" borderId="2" xfId="0" applyNumberFormat="1" applyFont="1" applyBorder="1" applyAlignment="1">
      <alignment horizontal="left" vertical="center" wrapText="1"/>
    </xf>
    <xf numFmtId="0" fontId="3" fillId="2" borderId="1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3" fontId="1" fillId="0" borderId="16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7" xfId="0" applyFont="1" applyBorder="1" applyAlignment="1">
      <alignment vertical="center"/>
    </xf>
    <xf numFmtId="0" fontId="1" fillId="0" borderId="2" xfId="0" applyFont="1" applyBorder="1" applyAlignment="1">
      <alignment/>
    </xf>
    <xf numFmtId="173" fontId="1" fillId="0" borderId="7" xfId="0" applyNumberFormat="1" applyFont="1" applyFill="1" applyBorder="1" applyAlignment="1">
      <alignment/>
    </xf>
    <xf numFmtId="0" fontId="1" fillId="0" borderId="1" xfId="0" applyFont="1" applyBorder="1" applyAlignment="1">
      <alignment wrapText="1"/>
    </xf>
    <xf numFmtId="0" fontId="15" fillId="0" borderId="0" xfId="0" applyFont="1" applyAlignment="1">
      <alignment/>
    </xf>
    <xf numFmtId="0" fontId="1" fillId="0" borderId="5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3" fontId="3" fillId="2" borderId="9" xfId="0" applyNumberFormat="1" applyFont="1" applyFill="1" applyBorder="1" applyAlignment="1">
      <alignment vertical="center" wrapText="1"/>
    </xf>
    <xf numFmtId="173" fontId="3" fillId="2" borderId="9" xfId="0" applyNumberFormat="1" applyFont="1" applyFill="1" applyBorder="1" applyAlignment="1">
      <alignment vertical="center" wrapText="1"/>
    </xf>
    <xf numFmtId="0" fontId="1" fillId="0" borderId="19" xfId="0" applyFont="1" applyBorder="1" applyAlignment="1">
      <alignment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/>
    </xf>
    <xf numFmtId="0" fontId="13" fillId="0" borderId="5" xfId="0" applyFont="1" applyBorder="1" applyAlignment="1">
      <alignment/>
    </xf>
    <xf numFmtId="0" fontId="3" fillId="2" borderId="20" xfId="0" applyFont="1" applyFill="1" applyBorder="1" applyAlignment="1">
      <alignment vertical="center"/>
    </xf>
    <xf numFmtId="0" fontId="1" fillId="0" borderId="5" xfId="0" applyFont="1" applyFill="1" applyBorder="1" applyAlignment="1" applyProtection="1">
      <alignment/>
      <protection/>
    </xf>
    <xf numFmtId="3" fontId="3" fillId="0" borderId="3" xfId="0" applyNumberFormat="1" applyFont="1" applyFill="1" applyBorder="1" applyAlignment="1">
      <alignment/>
    </xf>
    <xf numFmtId="0" fontId="4" fillId="0" borderId="0" xfId="0" applyFont="1" applyAlignment="1">
      <alignment horizontal="right" vertical="top"/>
    </xf>
    <xf numFmtId="0" fontId="3" fillId="0" borderId="21" xfId="0" applyFont="1" applyBorder="1" applyAlignment="1">
      <alignment vertical="center"/>
    </xf>
    <xf numFmtId="3" fontId="3" fillId="2" borderId="8" xfId="0" applyNumberFormat="1" applyFont="1" applyFill="1" applyBorder="1" applyAlignment="1">
      <alignment/>
    </xf>
    <xf numFmtId="3" fontId="3" fillId="0" borderId="2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/>
    </xf>
    <xf numFmtId="173" fontId="1" fillId="0" borderId="3" xfId="21" applyNumberFormat="1" applyFont="1" applyFill="1" applyBorder="1" applyAlignment="1">
      <alignment vertical="center"/>
      <protection/>
    </xf>
    <xf numFmtId="173" fontId="1" fillId="0" borderId="3" xfId="21" applyNumberFormat="1" applyFont="1" applyFill="1" applyBorder="1" applyAlignment="1">
      <alignment horizontal="right" vertical="center"/>
      <protection/>
    </xf>
    <xf numFmtId="173" fontId="1" fillId="0" borderId="3" xfId="21" applyNumberFormat="1" applyFont="1" applyFill="1" applyBorder="1" applyAlignment="1">
      <alignment/>
      <protection/>
    </xf>
    <xf numFmtId="173" fontId="3" fillId="2" borderId="3" xfId="21" applyNumberFormat="1" applyFont="1" applyFill="1" applyBorder="1" applyAlignment="1">
      <alignment vertical="center"/>
      <protection/>
    </xf>
    <xf numFmtId="174" fontId="1" fillId="0" borderId="22" xfId="0" applyNumberFormat="1" applyFont="1" applyBorder="1" applyAlignment="1">
      <alignment/>
    </xf>
    <xf numFmtId="173" fontId="1" fillId="0" borderId="4" xfId="0" applyNumberFormat="1" applyFont="1" applyBorder="1" applyAlignment="1">
      <alignment vertical="center"/>
    </xf>
    <xf numFmtId="173" fontId="3" fillId="2" borderId="9" xfId="0" applyNumberFormat="1" applyFont="1" applyFill="1" applyBorder="1" applyAlignment="1">
      <alignment/>
    </xf>
    <xf numFmtId="0" fontId="1" fillId="0" borderId="2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3" fontId="3" fillId="0" borderId="3" xfId="0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0" fontId="1" fillId="0" borderId="2" xfId="0" applyFont="1" applyFill="1" applyBorder="1" applyAlignment="1" applyProtection="1">
      <alignment/>
      <protection/>
    </xf>
    <xf numFmtId="0" fontId="3" fillId="2" borderId="23" xfId="0" applyFont="1" applyFill="1" applyBorder="1" applyAlignment="1">
      <alignment vertical="center"/>
    </xf>
    <xf numFmtId="173" fontId="1" fillId="0" borderId="24" xfId="0" applyNumberFormat="1" applyFont="1" applyFill="1" applyBorder="1" applyAlignment="1">
      <alignment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right" vertical="center"/>
    </xf>
    <xf numFmtId="173" fontId="1" fillId="0" borderId="4" xfId="0" applyNumberFormat="1" applyFont="1" applyBorder="1" applyAlignment="1">
      <alignment horizontal="right" wrapText="1"/>
    </xf>
    <xf numFmtId="0" fontId="1" fillId="0" borderId="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/>
    </xf>
    <xf numFmtId="0" fontId="1" fillId="0" borderId="2" xfId="21" applyFont="1" applyBorder="1" applyAlignment="1">
      <alignment horizontal="left" wrapText="1"/>
      <protection/>
    </xf>
    <xf numFmtId="3" fontId="1" fillId="0" borderId="3" xfId="0" applyNumberFormat="1" applyFont="1" applyBorder="1" applyAlignment="1">
      <alignment horizontal="right" wrapText="1"/>
    </xf>
    <xf numFmtId="0" fontId="17" fillId="0" borderId="2" xfId="0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5" fillId="0" borderId="0" xfId="21" applyFont="1" applyBorder="1" applyAlignment="1">
      <alignment horizontal="left" vertical="center" wrapText="1"/>
      <protection/>
    </xf>
    <xf numFmtId="0" fontId="5" fillId="0" borderId="9" xfId="0" applyFont="1" applyBorder="1" applyAlignment="1">
      <alignment horizontal="center" vertical="center" wrapText="1"/>
    </xf>
    <xf numFmtId="174" fontId="1" fillId="0" borderId="2" xfId="0" applyNumberFormat="1" applyFont="1" applyBorder="1" applyAlignment="1">
      <alignment/>
    </xf>
    <xf numFmtId="0" fontId="5" fillId="0" borderId="8" xfId="0" applyFont="1" applyBorder="1" applyAlignment="1">
      <alignment horizontal="center" vertical="center" wrapText="1"/>
    </xf>
    <xf numFmtId="173" fontId="1" fillId="0" borderId="3" xfId="0" applyNumberFormat="1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3" fillId="2" borderId="8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173" fontId="3" fillId="2" borderId="2" xfId="0" applyNumberFormat="1" applyFont="1" applyFill="1" applyBorder="1" applyAlignment="1">
      <alignment/>
    </xf>
    <xf numFmtId="173" fontId="1" fillId="0" borderId="3" xfId="22" applyNumberFormat="1" applyFont="1" applyBorder="1" applyAlignment="1">
      <alignment horizontal="right" vertical="center"/>
      <protection/>
    </xf>
    <xf numFmtId="173" fontId="1" fillId="0" borderId="2" xfId="0" applyNumberFormat="1" applyFont="1" applyBorder="1" applyAlignment="1">
      <alignment horizontal="right"/>
    </xf>
    <xf numFmtId="49" fontId="1" fillId="0" borderId="2" xfId="21" applyNumberFormat="1" applyFont="1" applyFill="1" applyBorder="1" applyAlignment="1">
      <alignment vertical="center"/>
      <protection/>
    </xf>
    <xf numFmtId="174" fontId="3" fillId="2" borderId="22" xfId="0" applyNumberFormat="1" applyFont="1" applyFill="1" applyBorder="1" applyAlignment="1">
      <alignment/>
    </xf>
    <xf numFmtId="174" fontId="3" fillId="2" borderId="25" xfId="0" applyNumberFormat="1" applyFont="1" applyFill="1" applyBorder="1" applyAlignment="1">
      <alignment/>
    </xf>
    <xf numFmtId="0" fontId="1" fillId="0" borderId="1" xfId="0" applyFont="1" applyBorder="1" applyAlignment="1">
      <alignment vertical="center" wrapText="1"/>
    </xf>
    <xf numFmtId="0" fontId="17" fillId="0" borderId="2" xfId="23" applyFont="1" applyFill="1" applyBorder="1" applyAlignment="1">
      <alignment vertical="center"/>
      <protection/>
    </xf>
    <xf numFmtId="3" fontId="1" fillId="0" borderId="3" xfId="0" applyNumberFormat="1" applyFont="1" applyFill="1" applyBorder="1" applyAlignment="1">
      <alignment horizontal="right" vertical="center"/>
    </xf>
    <xf numFmtId="0" fontId="1" fillId="0" borderId="26" xfId="0" applyFont="1" applyFill="1" applyBorder="1" applyAlignment="1" applyProtection="1">
      <alignment/>
      <protection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49" fontId="18" fillId="0" borderId="0" xfId="0" applyNumberFormat="1" applyFont="1" applyAlignment="1">
      <alignment horizontal="right"/>
    </xf>
    <xf numFmtId="173" fontId="3" fillId="2" borderId="9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right"/>
    </xf>
    <xf numFmtId="0" fontId="19" fillId="0" borderId="0" xfId="0" applyFont="1" applyAlignment="1">
      <alignment vertical="top"/>
    </xf>
    <xf numFmtId="0" fontId="19" fillId="0" borderId="0" xfId="0" applyFont="1" applyBorder="1" applyAlignment="1">
      <alignment vertical="top"/>
    </xf>
    <xf numFmtId="0" fontId="4" fillId="0" borderId="0" xfId="0" applyFont="1" applyFill="1" applyAlignment="1">
      <alignment/>
    </xf>
    <xf numFmtId="0" fontId="5" fillId="0" borderId="8" xfId="0" applyFont="1" applyFill="1" applyBorder="1" applyAlignment="1">
      <alignment horizontal="center" vertical="center"/>
    </xf>
    <xf numFmtId="3" fontId="1" fillId="0" borderId="3" xfId="22" applyNumberFormat="1" applyFont="1" applyFill="1" applyBorder="1" applyAlignment="1">
      <alignment vertical="center"/>
      <protection/>
    </xf>
    <xf numFmtId="173" fontId="1" fillId="0" borderId="3" xfId="22" applyNumberFormat="1" applyFont="1" applyFill="1" applyBorder="1" applyAlignment="1">
      <alignment vertical="center"/>
      <protection/>
    </xf>
    <xf numFmtId="3" fontId="1" fillId="0" borderId="3" xfId="22" applyNumberFormat="1" applyFont="1" applyFill="1" applyBorder="1" applyAlignment="1">
      <alignment/>
      <protection/>
    </xf>
    <xf numFmtId="173" fontId="1" fillId="0" borderId="3" xfId="22" applyNumberFormat="1" applyFont="1" applyFill="1" applyBorder="1" applyAlignment="1">
      <alignment/>
      <protection/>
    </xf>
    <xf numFmtId="0" fontId="1" fillId="0" borderId="3" xfId="0" applyFont="1" applyBorder="1" applyAlignment="1">
      <alignment horizontal="left"/>
    </xf>
    <xf numFmtId="0" fontId="1" fillId="0" borderId="8" xfId="0" applyFont="1" applyBorder="1" applyAlignment="1">
      <alignment vertical="center"/>
    </xf>
    <xf numFmtId="3" fontId="1" fillId="0" borderId="27" xfId="0" applyNumberFormat="1" applyFont="1" applyBorder="1" applyAlignment="1">
      <alignment/>
    </xf>
    <xf numFmtId="173" fontId="1" fillId="0" borderId="27" xfId="0" applyNumberFormat="1" applyFont="1" applyBorder="1" applyAlignment="1">
      <alignment/>
    </xf>
    <xf numFmtId="0" fontId="1" fillId="0" borderId="27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1" fillId="0" borderId="9" xfId="23" applyFont="1" applyFill="1" applyBorder="1">
      <alignment/>
      <protection/>
    </xf>
    <xf numFmtId="0" fontId="3" fillId="2" borderId="5" xfId="0" applyFont="1" applyFill="1" applyBorder="1" applyAlignment="1">
      <alignment vertical="center"/>
    </xf>
    <xf numFmtId="173" fontId="3" fillId="2" borderId="3" xfId="0" applyNumberFormat="1" applyFont="1" applyFill="1" applyBorder="1" applyAlignment="1">
      <alignment wrapText="1"/>
    </xf>
    <xf numFmtId="3" fontId="3" fillId="2" borderId="2" xfId="0" applyNumberFormat="1" applyFont="1" applyFill="1" applyBorder="1" applyAlignment="1">
      <alignment vertical="center" wrapText="1"/>
    </xf>
    <xf numFmtId="173" fontId="3" fillId="2" borderId="4" xfId="0" applyNumberFormat="1" applyFont="1" applyFill="1" applyBorder="1" applyAlignment="1">
      <alignment horizontal="right" wrapText="1"/>
    </xf>
    <xf numFmtId="0" fontId="1" fillId="0" borderId="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174" fontId="3" fillId="2" borderId="2" xfId="0" applyNumberFormat="1" applyFont="1" applyFill="1" applyBorder="1" applyAlignment="1">
      <alignment/>
    </xf>
    <xf numFmtId="0" fontId="3" fillId="0" borderId="23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74" fontId="1" fillId="0" borderId="9" xfId="0" applyNumberFormat="1" applyFont="1" applyBorder="1" applyAlignment="1">
      <alignment horizontal="right"/>
    </xf>
    <xf numFmtId="0" fontId="1" fillId="0" borderId="2" xfId="0" applyFont="1" applyFill="1" applyBorder="1" applyAlignment="1">
      <alignment/>
    </xf>
    <xf numFmtId="174" fontId="1" fillId="0" borderId="2" xfId="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/>
    </xf>
    <xf numFmtId="3" fontId="5" fillId="0" borderId="0" xfId="23" applyNumberFormat="1" applyFont="1">
      <alignment/>
      <protection/>
    </xf>
    <xf numFmtId="0" fontId="20" fillId="0" borderId="0" xfId="0" applyFont="1" applyAlignment="1">
      <alignment/>
    </xf>
    <xf numFmtId="3" fontId="10" fillId="0" borderId="0" xfId="0" applyNumberFormat="1" applyFont="1" applyAlignment="1">
      <alignment/>
    </xf>
    <xf numFmtId="174" fontId="1" fillId="0" borderId="3" xfId="0" applyNumberFormat="1" applyFont="1" applyBorder="1" applyAlignment="1">
      <alignment/>
    </xf>
    <xf numFmtId="174" fontId="3" fillId="2" borderId="3" xfId="0" applyNumberFormat="1" applyFont="1" applyFill="1" applyBorder="1" applyAlignment="1">
      <alignment/>
    </xf>
    <xf numFmtId="174" fontId="1" fillId="0" borderId="9" xfId="0" applyNumberFormat="1" applyFont="1" applyBorder="1" applyAlignment="1">
      <alignment/>
    </xf>
    <xf numFmtId="174" fontId="1" fillId="0" borderId="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1" fillId="0" borderId="29" xfId="23" applyFont="1" applyFill="1" applyBorder="1" applyAlignment="1">
      <alignment horizontal="left"/>
      <protection/>
    </xf>
    <xf numFmtId="0" fontId="1" fillId="0" borderId="11" xfId="23" applyFont="1" applyFill="1" applyBorder="1" applyAlignment="1">
      <alignment/>
      <protection/>
    </xf>
    <xf numFmtId="0" fontId="1" fillId="0" borderId="29" xfId="23" applyFont="1" applyFill="1" applyBorder="1">
      <alignment/>
      <protection/>
    </xf>
    <xf numFmtId="0" fontId="1" fillId="0" borderId="30" xfId="23" applyFont="1" applyFill="1" applyBorder="1">
      <alignment/>
      <protection/>
    </xf>
    <xf numFmtId="0" fontId="1" fillId="0" borderId="29" xfId="23" applyFont="1" applyFill="1" applyBorder="1" applyAlignment="1">
      <alignment vertical="center"/>
      <protection/>
    </xf>
    <xf numFmtId="0" fontId="1" fillId="0" borderId="31" xfId="23" applyFont="1" applyFill="1" applyBorder="1" applyAlignment="1">
      <alignment vertical="center"/>
      <protection/>
    </xf>
    <xf numFmtId="0" fontId="1" fillId="0" borderId="32" xfId="23" applyFont="1" applyFill="1" applyBorder="1" applyAlignment="1">
      <alignment vertical="center"/>
      <protection/>
    </xf>
    <xf numFmtId="0" fontId="1" fillId="0" borderId="33" xfId="23" applyFont="1" applyFill="1" applyBorder="1" applyAlignment="1">
      <alignment vertical="center"/>
      <protection/>
    </xf>
    <xf numFmtId="0" fontId="3" fillId="2" borderId="34" xfId="0" applyFont="1" applyFill="1" applyBorder="1" applyAlignment="1">
      <alignment vertical="center"/>
    </xf>
    <xf numFmtId="173" fontId="3" fillId="2" borderId="9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right"/>
    </xf>
    <xf numFmtId="3" fontId="0" fillId="0" borderId="0" xfId="0" applyNumberFormat="1" applyAlignment="1">
      <alignment/>
    </xf>
    <xf numFmtId="3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/>
    </xf>
    <xf numFmtId="173" fontId="1" fillId="0" borderId="4" xfId="0" applyNumberFormat="1" applyFont="1" applyFill="1" applyBorder="1" applyAlignment="1">
      <alignment horizontal="right" wrapText="1"/>
    </xf>
    <xf numFmtId="14" fontId="1" fillId="0" borderId="9" xfId="0" applyNumberFormat="1" applyFont="1" applyBorder="1" applyAlignment="1">
      <alignment horizontal="center" vertical="center"/>
    </xf>
    <xf numFmtId="174" fontId="1" fillId="0" borderId="2" xfId="23" applyNumberFormat="1" applyFont="1" applyBorder="1">
      <alignment/>
      <protection/>
    </xf>
    <xf numFmtId="3" fontId="1" fillId="0" borderId="3" xfId="23" applyNumberFormat="1" applyFont="1" applyBorder="1" applyAlignment="1">
      <alignment horizontal="right"/>
      <protection/>
    </xf>
    <xf numFmtId="173" fontId="3" fillId="0" borderId="2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21" fillId="0" borderId="0" xfId="0" applyFont="1" applyAlignment="1">
      <alignment/>
    </xf>
    <xf numFmtId="0" fontId="1" fillId="0" borderId="9" xfId="0" applyFont="1" applyBorder="1" applyAlignment="1">
      <alignment horizontal="center"/>
    </xf>
    <xf numFmtId="3" fontId="3" fillId="2" borderId="33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3" fontId="1" fillId="0" borderId="3" xfId="22" applyNumberFormat="1" applyFont="1" applyBorder="1" applyAlignment="1">
      <alignment horizontal="right" vertical="center"/>
      <protection/>
    </xf>
    <xf numFmtId="0" fontId="5" fillId="0" borderId="0" xfId="0" applyFont="1" applyAlignment="1">
      <alignment/>
    </xf>
    <xf numFmtId="2" fontId="9" fillId="0" borderId="0" xfId="0" applyNumberFormat="1" applyFont="1" applyAlignment="1">
      <alignment horizontal="right" vertical="center"/>
    </xf>
    <xf numFmtId="0" fontId="21" fillId="0" borderId="2" xfId="0" applyFont="1" applyBorder="1" applyAlignment="1">
      <alignment horizontal="left"/>
    </xf>
    <xf numFmtId="0" fontId="1" fillId="0" borderId="2" xfId="0" applyFont="1" applyFill="1" applyBorder="1" applyAlignment="1" applyProtection="1">
      <alignment horizontal="left"/>
      <protection/>
    </xf>
    <xf numFmtId="0" fontId="4" fillId="0" borderId="2" xfId="0" applyFont="1" applyBorder="1" applyAlignment="1">
      <alignment horizontal="left"/>
    </xf>
    <xf numFmtId="0" fontId="21" fillId="0" borderId="3" xfId="0" applyFont="1" applyBorder="1" applyAlignment="1">
      <alignment horizontal="left"/>
    </xf>
    <xf numFmtId="0" fontId="1" fillId="0" borderId="7" xfId="0" applyFont="1" applyBorder="1" applyAlignment="1">
      <alignment/>
    </xf>
    <xf numFmtId="3" fontId="1" fillId="0" borderId="7" xfId="0" applyNumberFormat="1" applyFont="1" applyBorder="1" applyAlignment="1">
      <alignment/>
    </xf>
    <xf numFmtId="174" fontId="1" fillId="0" borderId="7" xfId="0" applyNumberFormat="1" applyFont="1" applyFill="1" applyBorder="1" applyAlignment="1">
      <alignment/>
    </xf>
    <xf numFmtId="173" fontId="3" fillId="2" borderId="4" xfId="0" applyNumberFormat="1" applyFont="1" applyFill="1" applyBorder="1" applyAlignment="1">
      <alignment/>
    </xf>
    <xf numFmtId="3" fontId="4" fillId="0" borderId="2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0" fontId="5" fillId="0" borderId="0" xfId="0" applyFont="1" applyFill="1" applyBorder="1" applyAlignment="1" applyProtection="1">
      <alignment horizontal="left"/>
      <protection/>
    </xf>
    <xf numFmtId="3" fontId="5" fillId="0" borderId="0" xfId="0" applyNumberFormat="1" applyFont="1" applyFill="1" applyBorder="1" applyAlignment="1">
      <alignment horizontal="right"/>
    </xf>
    <xf numFmtId="174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6" xfId="0" applyFont="1" applyFill="1" applyBorder="1" applyAlignment="1" applyProtection="1">
      <alignment horizontal="left"/>
      <protection/>
    </xf>
    <xf numFmtId="0" fontId="1" fillId="0" borderId="5" xfId="0" applyFont="1" applyFill="1" applyBorder="1" applyAlignment="1" applyProtection="1">
      <alignment horizontal="left" wrapText="1"/>
      <protection/>
    </xf>
    <xf numFmtId="0" fontId="4" fillId="0" borderId="3" xfId="0" applyFont="1" applyBorder="1" applyAlignment="1">
      <alignment horizontal="left"/>
    </xf>
    <xf numFmtId="0" fontId="1" fillId="0" borderId="2" xfId="23" applyFont="1" applyBorder="1" applyAlignment="1">
      <alignment vertical="top"/>
      <protection/>
    </xf>
    <xf numFmtId="0" fontId="1" fillId="0" borderId="2" xfId="23" applyFont="1" applyBorder="1">
      <alignment/>
      <protection/>
    </xf>
    <xf numFmtId="0" fontId="1" fillId="0" borderId="2" xfId="23" applyFont="1" applyBorder="1">
      <alignment/>
      <protection/>
    </xf>
    <xf numFmtId="0" fontId="1" fillId="0" borderId="0" xfId="23" applyFont="1">
      <alignment/>
      <protection/>
    </xf>
    <xf numFmtId="0" fontId="1" fillId="0" borderId="7" xfId="23" applyFont="1" applyBorder="1" applyAlignment="1">
      <alignment horizontal="center" vertical="top"/>
      <protection/>
    </xf>
    <xf numFmtId="0" fontId="1" fillId="0" borderId="2" xfId="23" applyFont="1" applyBorder="1" applyAlignment="1">
      <alignment horizontal="right"/>
      <protection/>
    </xf>
    <xf numFmtId="3" fontId="1" fillId="0" borderId="2" xfId="23" applyNumberFormat="1" applyFont="1" applyBorder="1" applyAlignment="1">
      <alignment horizontal="right"/>
      <protection/>
    </xf>
    <xf numFmtId="0" fontId="1" fillId="0" borderId="24" xfId="23" applyFont="1" applyBorder="1" applyAlignment="1">
      <alignment horizontal="center" vertical="top"/>
      <protection/>
    </xf>
    <xf numFmtId="0" fontId="1" fillId="0" borderId="7" xfId="23" applyFont="1" applyBorder="1" applyAlignment="1">
      <alignment horizontal="center"/>
      <protection/>
    </xf>
    <xf numFmtId="0" fontId="1" fillId="0" borderId="24" xfId="23" applyFont="1" applyBorder="1" applyAlignment="1">
      <alignment horizontal="center"/>
      <protection/>
    </xf>
    <xf numFmtId="0" fontId="1" fillId="0" borderId="3" xfId="23" applyFont="1" applyBorder="1" applyAlignment="1">
      <alignment horizontal="center"/>
      <protection/>
    </xf>
    <xf numFmtId="0" fontId="1" fillId="0" borderId="3" xfId="23" applyFont="1" applyBorder="1" applyAlignment="1">
      <alignment horizontal="center" vertical="top"/>
      <protection/>
    </xf>
    <xf numFmtId="0" fontId="5" fillId="0" borderId="0" xfId="23" applyFont="1">
      <alignment/>
      <protection/>
    </xf>
    <xf numFmtId="3" fontId="1" fillId="0" borderId="2" xfId="23" applyNumberFormat="1" applyFont="1" applyBorder="1" applyAlignment="1">
      <alignment horizontal="right"/>
      <protection/>
    </xf>
    <xf numFmtId="0" fontId="1" fillId="0" borderId="2" xfId="23" applyFont="1" applyFill="1" applyBorder="1" applyAlignment="1">
      <alignment vertical="top"/>
      <protection/>
    </xf>
    <xf numFmtId="3" fontId="1" fillId="0" borderId="14" xfId="23" applyNumberFormat="1" applyFont="1" applyBorder="1" applyAlignment="1">
      <alignment horizontal="right"/>
      <protection/>
    </xf>
    <xf numFmtId="174" fontId="1" fillId="0" borderId="22" xfId="0" applyNumberFormat="1" applyFont="1" applyBorder="1" applyAlignment="1">
      <alignment horizontal="right"/>
    </xf>
    <xf numFmtId="3" fontId="1" fillId="0" borderId="2" xfId="23" applyNumberFormat="1" applyFont="1" applyBorder="1">
      <alignment/>
      <protection/>
    </xf>
    <xf numFmtId="174" fontId="4" fillId="0" borderId="3" xfId="0" applyNumberFormat="1" applyFont="1" applyBorder="1" applyAlignment="1">
      <alignment/>
    </xf>
    <xf numFmtId="0" fontId="4" fillId="0" borderId="2" xfId="0" applyFont="1" applyFill="1" applyBorder="1" applyAlignment="1" applyProtection="1">
      <alignment/>
      <protection/>
    </xf>
    <xf numFmtId="0" fontId="23" fillId="0" borderId="2" xfId="0" applyFont="1" applyFill="1" applyBorder="1" applyAlignment="1" applyProtection="1">
      <alignment/>
      <protection/>
    </xf>
    <xf numFmtId="0" fontId="4" fillId="0" borderId="7" xfId="0" applyFont="1" applyFill="1" applyBorder="1" applyAlignment="1" applyProtection="1">
      <alignment/>
      <protection/>
    </xf>
    <xf numFmtId="0" fontId="23" fillId="0" borderId="7" xfId="0" applyFont="1" applyFill="1" applyBorder="1" applyAlignment="1" applyProtection="1">
      <alignment/>
      <protection/>
    </xf>
    <xf numFmtId="0" fontId="21" fillId="2" borderId="3" xfId="0" applyFont="1" applyFill="1" applyBorder="1" applyAlignment="1" applyProtection="1">
      <alignment horizontal="left"/>
      <protection/>
    </xf>
    <xf numFmtId="3" fontId="21" fillId="2" borderId="3" xfId="0" applyNumberFormat="1" applyFont="1" applyFill="1" applyBorder="1" applyAlignment="1">
      <alignment horizontal="right"/>
    </xf>
    <xf numFmtId="3" fontId="21" fillId="2" borderId="2" xfId="0" applyNumberFormat="1" applyFont="1" applyFill="1" applyBorder="1" applyAlignment="1">
      <alignment/>
    </xf>
    <xf numFmtId="174" fontId="21" fillId="2" borderId="3" xfId="0" applyNumberFormat="1" applyFont="1" applyFill="1" applyBorder="1" applyAlignment="1">
      <alignment/>
    </xf>
    <xf numFmtId="174" fontId="21" fillId="2" borderId="2" xfId="0" applyNumberFormat="1" applyFont="1" applyFill="1" applyBorder="1" applyAlignment="1">
      <alignment/>
    </xf>
    <xf numFmtId="0" fontId="1" fillId="0" borderId="2" xfId="23" applyFont="1" applyBorder="1" applyAlignment="1">
      <alignment horizontal="center" vertical="center"/>
      <protection/>
    </xf>
    <xf numFmtId="0" fontId="6" fillId="0" borderId="14" xfId="0" applyFont="1" applyBorder="1" applyAlignment="1">
      <alignment horizontal="left"/>
    </xf>
    <xf numFmtId="0" fontId="0" fillId="0" borderId="0" xfId="0" applyAlignment="1">
      <alignment horizontal="left"/>
    </xf>
    <xf numFmtId="14" fontId="1" fillId="0" borderId="35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" fillId="0" borderId="5" xfId="23" applyFont="1" applyBorder="1">
      <alignment/>
      <protection/>
    </xf>
    <xf numFmtId="0" fontId="1" fillId="0" borderId="5" xfId="23" applyFont="1" applyBorder="1" applyAlignment="1">
      <alignment horizontal="left"/>
      <protection/>
    </xf>
    <xf numFmtId="0" fontId="1" fillId="0" borderId="3" xfId="23" applyFont="1" applyBorder="1" applyAlignment="1">
      <alignment vertical="top"/>
      <protection/>
    </xf>
    <xf numFmtId="0" fontId="1" fillId="0" borderId="7" xfId="23" applyFont="1" applyBorder="1" applyAlignment="1">
      <alignment vertical="top"/>
      <protection/>
    </xf>
    <xf numFmtId="0" fontId="1" fillId="0" borderId="1" xfId="21" applyFont="1" applyFill="1" applyBorder="1" applyAlignment="1">
      <alignment vertical="center"/>
      <protection/>
    </xf>
    <xf numFmtId="0" fontId="3" fillId="2" borderId="1" xfId="21" applyFont="1" applyFill="1" applyBorder="1" applyAlignment="1">
      <alignment vertical="center"/>
      <protection/>
    </xf>
    <xf numFmtId="0" fontId="3" fillId="2" borderId="5" xfId="21" applyFont="1" applyFill="1" applyBorder="1" applyAlignment="1">
      <alignment vertical="center"/>
      <protection/>
    </xf>
    <xf numFmtId="3" fontId="3" fillId="2" borderId="2" xfId="22" applyNumberFormat="1" applyFont="1" applyFill="1" applyBorder="1" applyAlignment="1">
      <alignment vertical="center"/>
      <protection/>
    </xf>
    <xf numFmtId="173" fontId="3" fillId="2" borderId="1" xfId="22" applyNumberFormat="1" applyFont="1" applyFill="1" applyBorder="1" applyAlignment="1">
      <alignment vertical="center"/>
      <protection/>
    </xf>
    <xf numFmtId="173" fontId="3" fillId="2" borderId="2" xfId="22" applyNumberFormat="1" applyFont="1" applyFill="1" applyBorder="1" applyAlignment="1">
      <alignment vertical="center"/>
      <protection/>
    </xf>
    <xf numFmtId="173" fontId="3" fillId="2" borderId="2" xfId="21" applyNumberFormat="1" applyFont="1" applyFill="1" applyBorder="1" applyAlignment="1">
      <alignment vertical="center"/>
      <protection/>
    </xf>
    <xf numFmtId="0" fontId="19" fillId="0" borderId="0" xfId="21" applyFont="1" applyBorder="1" applyAlignment="1">
      <alignment horizontal="left" vertical="center"/>
      <protection/>
    </xf>
    <xf numFmtId="0" fontId="1" fillId="0" borderId="2" xfId="0" applyFont="1" applyFill="1" applyBorder="1" applyAlignment="1">
      <alignment vertical="center"/>
    </xf>
    <xf numFmtId="3" fontId="1" fillId="0" borderId="2" xfId="22" applyNumberFormat="1" applyFont="1" applyFill="1" applyBorder="1" applyAlignment="1">
      <alignment horizontal="right" vertical="center"/>
      <protection/>
    </xf>
    <xf numFmtId="3" fontId="1" fillId="0" borderId="1" xfId="22" applyNumberFormat="1" applyFont="1" applyBorder="1" applyAlignment="1">
      <alignment horizontal="center" vertical="center"/>
      <protection/>
    </xf>
    <xf numFmtId="3" fontId="1" fillId="0" borderId="2" xfId="22" applyNumberFormat="1" applyFont="1" applyBorder="1" applyAlignment="1">
      <alignment horizontal="center" vertical="center"/>
      <protection/>
    </xf>
    <xf numFmtId="172" fontId="1" fillId="0" borderId="2" xfId="22" applyNumberFormat="1" applyFont="1" applyFill="1" applyBorder="1" applyAlignment="1">
      <alignment horizontal="center" vertical="center"/>
      <protection/>
    </xf>
    <xf numFmtId="0" fontId="1" fillId="0" borderId="2" xfId="0" applyFont="1" applyBorder="1" applyAlignment="1">
      <alignment/>
    </xf>
    <xf numFmtId="0" fontId="3" fillId="2" borderId="9" xfId="0" applyFont="1" applyFill="1" applyBorder="1" applyAlignment="1">
      <alignment vertical="center"/>
    </xf>
    <xf numFmtId="0" fontId="1" fillId="0" borderId="3" xfId="0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 horizontal="left"/>
      <protection/>
    </xf>
    <xf numFmtId="0" fontId="3" fillId="2" borderId="19" xfId="0" applyFont="1" applyFill="1" applyBorder="1" applyAlignment="1" applyProtection="1">
      <alignment horizontal="left"/>
      <protection/>
    </xf>
    <xf numFmtId="3" fontId="3" fillId="2" borderId="3" xfId="0" applyNumberFormat="1" applyFont="1" applyFill="1" applyBorder="1" applyAlignment="1">
      <alignment horizontal="right" vertical="center"/>
    </xf>
    <xf numFmtId="173" fontId="3" fillId="2" borderId="3" xfId="0" applyNumberFormat="1" applyFont="1" applyFill="1" applyBorder="1" applyAlignment="1">
      <alignment vertical="center"/>
    </xf>
    <xf numFmtId="173" fontId="3" fillId="2" borderId="2" xfId="0" applyNumberFormat="1" applyFont="1" applyFill="1" applyBorder="1" applyAlignment="1">
      <alignment vertical="center"/>
    </xf>
    <xf numFmtId="173" fontId="3" fillId="2" borderId="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3" fillId="2" borderId="2" xfId="0" applyNumberFormat="1" applyFont="1" applyFill="1" applyBorder="1" applyAlignment="1">
      <alignment/>
    </xf>
    <xf numFmtId="174" fontId="3" fillId="2" borderId="2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/>
    </xf>
    <xf numFmtId="174" fontId="4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174" fontId="21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1" fillId="0" borderId="2" xfId="23" applyFont="1" applyFill="1" applyBorder="1" applyAlignment="1">
      <alignment horizontal="right"/>
      <protection/>
    </xf>
    <xf numFmtId="0" fontId="1" fillId="0" borderId="2" xfId="23" applyFont="1" applyFill="1" applyBorder="1">
      <alignment/>
      <protection/>
    </xf>
    <xf numFmtId="3" fontId="1" fillId="0" borderId="2" xfId="23" applyNumberFormat="1" applyFont="1" applyFill="1" applyBorder="1">
      <alignment/>
      <protection/>
    </xf>
    <xf numFmtId="0" fontId="1" fillId="0" borderId="9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left"/>
    </xf>
    <xf numFmtId="0" fontId="21" fillId="0" borderId="3" xfId="0" applyFont="1" applyFill="1" applyBorder="1" applyAlignment="1">
      <alignment horizontal="left"/>
    </xf>
    <xf numFmtId="3" fontId="4" fillId="0" borderId="3" xfId="0" applyNumberFormat="1" applyFont="1" applyFill="1" applyBorder="1" applyAlignment="1">
      <alignment horizontal="right"/>
    </xf>
    <xf numFmtId="174" fontId="4" fillId="0" borderId="3" xfId="0" applyNumberFormat="1" applyFont="1" applyFill="1" applyBorder="1" applyAlignment="1">
      <alignment/>
    </xf>
    <xf numFmtId="0" fontId="4" fillId="0" borderId="2" xfId="0" applyFont="1" applyFill="1" applyBorder="1" applyAlignment="1">
      <alignment horizontal="left"/>
    </xf>
    <xf numFmtId="0" fontId="21" fillId="0" borderId="2" xfId="0" applyFont="1" applyFill="1" applyBorder="1" applyAlignment="1">
      <alignment horizontal="left"/>
    </xf>
    <xf numFmtId="3" fontId="4" fillId="0" borderId="2" xfId="0" applyNumberFormat="1" applyFont="1" applyFill="1" applyBorder="1" applyAlignment="1">
      <alignment horizontal="right"/>
    </xf>
    <xf numFmtId="3" fontId="1" fillId="0" borderId="19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/>
    </xf>
    <xf numFmtId="174" fontId="1" fillId="0" borderId="3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174" fontId="1" fillId="0" borderId="2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4" fillId="0" borderId="0" xfId="0" applyFont="1" applyAlignment="1">
      <alignment/>
    </xf>
    <xf numFmtId="174" fontId="1" fillId="0" borderId="2" xfId="23" applyNumberFormat="1" applyFont="1" applyBorder="1">
      <alignment/>
      <protection/>
    </xf>
    <xf numFmtId="0" fontId="1" fillId="0" borderId="0" xfId="0" applyFont="1" applyFill="1" applyBorder="1" applyAlignment="1">
      <alignment horizontal="center" wrapText="1"/>
    </xf>
    <xf numFmtId="2" fontId="1" fillId="0" borderId="2" xfId="23" applyNumberFormat="1" applyFont="1" applyFill="1" applyBorder="1" applyAlignment="1">
      <alignment horizontal="right"/>
      <protection/>
    </xf>
    <xf numFmtId="2" fontId="1" fillId="0" borderId="12" xfId="23" applyNumberFormat="1" applyFont="1" applyFill="1" applyBorder="1" applyAlignment="1">
      <alignment horizontal="right"/>
      <protection/>
    </xf>
    <xf numFmtId="2" fontId="1" fillId="0" borderId="36" xfId="23" applyNumberFormat="1" applyFont="1" applyFill="1" applyBorder="1" applyAlignment="1">
      <alignment horizontal="right"/>
      <protection/>
    </xf>
    <xf numFmtId="2" fontId="1" fillId="0" borderId="0" xfId="23" applyNumberFormat="1" applyFont="1" applyBorder="1" applyAlignment="1">
      <alignment horizontal="right"/>
      <protection/>
    </xf>
    <xf numFmtId="2" fontId="1" fillId="0" borderId="24" xfId="23" applyNumberFormat="1" applyFont="1" applyBorder="1" applyAlignment="1">
      <alignment horizontal="right"/>
      <protection/>
    </xf>
    <xf numFmtId="2" fontId="1" fillId="0" borderId="37" xfId="23" applyNumberFormat="1" applyFont="1" applyBorder="1" applyAlignment="1">
      <alignment horizontal="right"/>
      <protection/>
    </xf>
    <xf numFmtId="2" fontId="1" fillId="0" borderId="2" xfId="23" applyNumberFormat="1" applyFont="1" applyBorder="1">
      <alignment/>
      <protection/>
    </xf>
    <xf numFmtId="2" fontId="1" fillId="0" borderId="12" xfId="23" applyNumberFormat="1" applyFont="1" applyBorder="1">
      <alignment/>
      <protection/>
    </xf>
    <xf numFmtId="2" fontId="1" fillId="0" borderId="36" xfId="23" applyNumberFormat="1" applyFont="1" applyBorder="1">
      <alignment/>
      <protection/>
    </xf>
    <xf numFmtId="2" fontId="1" fillId="0" borderId="9" xfId="23" applyNumberFormat="1" applyFont="1" applyBorder="1">
      <alignment/>
      <protection/>
    </xf>
    <xf numFmtId="2" fontId="1" fillId="0" borderId="23" xfId="23" applyNumberFormat="1" applyFont="1" applyBorder="1">
      <alignment/>
      <protection/>
    </xf>
    <xf numFmtId="2" fontId="1" fillId="0" borderId="35" xfId="23" applyNumberFormat="1" applyFont="1" applyBorder="1">
      <alignment/>
      <protection/>
    </xf>
    <xf numFmtId="2" fontId="1" fillId="0" borderId="14" xfId="23" applyNumberFormat="1" applyFont="1" applyBorder="1" applyAlignment="1">
      <alignment horizontal="right"/>
      <protection/>
    </xf>
    <xf numFmtId="2" fontId="1" fillId="0" borderId="3" xfId="23" applyNumberFormat="1" applyFont="1" applyBorder="1" applyAlignment="1">
      <alignment horizontal="right"/>
      <protection/>
    </xf>
    <xf numFmtId="2" fontId="1" fillId="0" borderId="38" xfId="23" applyNumberFormat="1" applyFont="1" applyBorder="1" applyAlignment="1">
      <alignment horizontal="right"/>
      <protection/>
    </xf>
    <xf numFmtId="4" fontId="1" fillId="0" borderId="0" xfId="23" applyNumberFormat="1" applyFont="1" applyFill="1" applyBorder="1" applyAlignment="1">
      <alignment vertical="center"/>
      <protection/>
    </xf>
    <xf numFmtId="4" fontId="1" fillId="0" borderId="24" xfId="23" applyNumberFormat="1" applyFont="1" applyFill="1" applyBorder="1" applyAlignment="1">
      <alignment vertical="center"/>
      <protection/>
    </xf>
    <xf numFmtId="4" fontId="1" fillId="0" borderId="37" xfId="23" applyNumberFormat="1" applyFont="1" applyFill="1" applyBorder="1" applyAlignment="1">
      <alignment vertical="center"/>
      <protection/>
    </xf>
    <xf numFmtId="4" fontId="1" fillId="0" borderId="2" xfId="23" applyNumberFormat="1" applyFont="1" applyFill="1" applyBorder="1" applyAlignment="1">
      <alignment vertical="center"/>
      <protection/>
    </xf>
    <xf numFmtId="4" fontId="1" fillId="0" borderId="12" xfId="23" applyNumberFormat="1" applyFont="1" applyFill="1" applyBorder="1" applyAlignment="1">
      <alignment vertical="center"/>
      <protection/>
    </xf>
    <xf numFmtId="4" fontId="1" fillId="0" borderId="36" xfId="23" applyNumberFormat="1" applyFont="1" applyFill="1" applyBorder="1" applyAlignment="1">
      <alignment vertical="center"/>
      <protection/>
    </xf>
    <xf numFmtId="4" fontId="1" fillId="0" borderId="2" xfId="23" applyNumberFormat="1" applyFont="1" applyFill="1" applyBorder="1" applyAlignment="1">
      <alignment horizontal="right" vertical="center"/>
      <protection/>
    </xf>
    <xf numFmtId="4" fontId="1" fillId="0" borderId="12" xfId="23" applyNumberFormat="1" applyFont="1" applyFill="1" applyBorder="1" applyAlignment="1">
      <alignment horizontal="right" vertical="center"/>
      <protection/>
    </xf>
    <xf numFmtId="4" fontId="1" fillId="0" borderId="36" xfId="23" applyNumberFormat="1" applyFont="1" applyFill="1" applyBorder="1" applyAlignment="1">
      <alignment horizontal="right" vertical="center"/>
      <protection/>
    </xf>
    <xf numFmtId="4" fontId="1" fillId="0" borderId="18" xfId="23" applyNumberFormat="1" applyFont="1" applyFill="1" applyBorder="1" applyAlignment="1">
      <alignment vertical="center"/>
      <protection/>
    </xf>
    <xf numFmtId="4" fontId="1" fillId="0" borderId="33" xfId="23" applyNumberFormat="1" applyFont="1" applyFill="1" applyBorder="1" applyAlignment="1">
      <alignment vertical="center"/>
      <protection/>
    </xf>
    <xf numFmtId="4" fontId="1" fillId="0" borderId="39" xfId="23" applyNumberFormat="1" applyFont="1" applyFill="1" applyBorder="1" applyAlignment="1">
      <alignment vertical="center"/>
      <protection/>
    </xf>
    <xf numFmtId="0" fontId="3" fillId="0" borderId="40" xfId="0" applyFont="1" applyBorder="1" applyAlignment="1">
      <alignment vertical="center"/>
    </xf>
    <xf numFmtId="0" fontId="4" fillId="0" borderId="2" xfId="0" applyFont="1" applyBorder="1" applyAlignment="1">
      <alignment/>
    </xf>
    <xf numFmtId="2" fontId="1" fillId="0" borderId="5" xfId="23" applyNumberFormat="1" applyFont="1" applyFill="1" applyBorder="1" applyAlignment="1">
      <alignment horizontal="right"/>
      <protection/>
    </xf>
    <xf numFmtId="2" fontId="1" fillId="0" borderId="41" xfId="23" applyNumberFormat="1" applyFont="1" applyBorder="1" applyAlignment="1">
      <alignment horizontal="right"/>
      <protection/>
    </xf>
    <xf numFmtId="2" fontId="1" fillId="0" borderId="5" xfId="23" applyNumberFormat="1" applyFont="1" applyBorder="1">
      <alignment/>
      <protection/>
    </xf>
    <xf numFmtId="2" fontId="1" fillId="0" borderId="20" xfId="23" applyNumberFormat="1" applyFont="1" applyBorder="1">
      <alignment/>
      <protection/>
    </xf>
    <xf numFmtId="2" fontId="1" fillId="0" borderId="19" xfId="23" applyNumberFormat="1" applyFont="1" applyBorder="1" applyAlignment="1">
      <alignment horizontal="right"/>
      <protection/>
    </xf>
    <xf numFmtId="3" fontId="1" fillId="0" borderId="19" xfId="23" applyNumberFormat="1" applyFont="1" applyBorder="1" applyAlignment="1">
      <alignment horizontal="right"/>
      <protection/>
    </xf>
    <xf numFmtId="4" fontId="1" fillId="0" borderId="41" xfId="23" applyNumberFormat="1" applyFont="1" applyFill="1" applyBorder="1" applyAlignment="1">
      <alignment vertical="center"/>
      <protection/>
    </xf>
    <xf numFmtId="4" fontId="1" fillId="0" borderId="5" xfId="23" applyNumberFormat="1" applyFont="1" applyFill="1" applyBorder="1" applyAlignment="1">
      <alignment vertical="center"/>
      <protection/>
    </xf>
    <xf numFmtId="4" fontId="1" fillId="0" borderId="5" xfId="23" applyNumberFormat="1" applyFont="1" applyFill="1" applyBorder="1" applyAlignment="1">
      <alignment horizontal="right" vertical="center"/>
      <protection/>
    </xf>
    <xf numFmtId="4" fontId="1" fillId="0" borderId="42" xfId="23" applyNumberFormat="1" applyFont="1" applyFill="1" applyBorder="1" applyAlignment="1">
      <alignment vertical="center"/>
      <protection/>
    </xf>
    <xf numFmtId="192" fontId="0" fillId="0" borderId="0" xfId="0" applyNumberFormat="1" applyAlignment="1">
      <alignment/>
    </xf>
    <xf numFmtId="0" fontId="1" fillId="0" borderId="19" xfId="0" applyFont="1" applyFill="1" applyBorder="1" applyAlignment="1" applyProtection="1">
      <alignment wrapText="1"/>
      <protection/>
    </xf>
    <xf numFmtId="173" fontId="3" fillId="2" borderId="3" xfId="0" applyNumberFormat="1" applyFont="1" applyFill="1" applyBorder="1" applyAlignment="1">
      <alignment vertical="center"/>
    </xf>
    <xf numFmtId="3" fontId="1" fillId="0" borderId="38" xfId="23" applyNumberFormat="1" applyFont="1" applyFill="1" applyBorder="1" applyAlignment="1">
      <alignment horizontal="right"/>
      <protection/>
    </xf>
    <xf numFmtId="2" fontId="1" fillId="0" borderId="35" xfId="23" applyNumberFormat="1" applyFont="1" applyFill="1" applyBorder="1">
      <alignment/>
      <protection/>
    </xf>
    <xf numFmtId="173" fontId="1" fillId="0" borderId="22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Alignment="1">
      <alignment/>
    </xf>
    <xf numFmtId="0" fontId="1" fillId="0" borderId="1" xfId="23" applyFont="1" applyBorder="1" applyAlignment="1">
      <alignment horizontal="center"/>
      <protection/>
    </xf>
    <xf numFmtId="0" fontId="1" fillId="0" borderId="12" xfId="23" applyFont="1" applyBorder="1" applyAlignment="1">
      <alignment horizontal="center"/>
      <protection/>
    </xf>
    <xf numFmtId="0" fontId="1" fillId="0" borderId="5" xfId="23" applyFont="1" applyBorder="1" applyAlignment="1">
      <alignment horizontal="center"/>
      <protection/>
    </xf>
    <xf numFmtId="3" fontId="1" fillId="0" borderId="19" xfId="23" applyNumberFormat="1" applyFont="1" applyFill="1" applyBorder="1" applyAlignment="1">
      <alignment horizontal="right"/>
      <protection/>
    </xf>
    <xf numFmtId="2" fontId="1" fillId="0" borderId="20" xfId="23" applyNumberFormat="1" applyFont="1" applyFill="1" applyBorder="1">
      <alignment/>
      <protection/>
    </xf>
    <xf numFmtId="0" fontId="1" fillId="0" borderId="3" xfId="0" applyFont="1" applyFill="1" applyBorder="1" applyAlignment="1">
      <alignment horizontal="left"/>
    </xf>
    <xf numFmtId="0" fontId="1" fillId="0" borderId="5" xfId="23" applyFont="1" applyFill="1" applyBorder="1" applyAlignment="1">
      <alignment/>
      <protection/>
    </xf>
    <xf numFmtId="0" fontId="1" fillId="0" borderId="2" xfId="23" applyFont="1" applyFill="1" applyBorder="1">
      <alignment/>
      <protection/>
    </xf>
    <xf numFmtId="0" fontId="1" fillId="0" borderId="2" xfId="23" applyFont="1" applyFill="1" applyBorder="1" applyAlignment="1">
      <alignment horizontal="right"/>
      <protection/>
    </xf>
    <xf numFmtId="3" fontId="4" fillId="0" borderId="19" xfId="0" applyNumberFormat="1" applyFont="1" applyFill="1" applyBorder="1" applyAlignment="1">
      <alignment horizontal="right"/>
    </xf>
    <xf numFmtId="3" fontId="4" fillId="0" borderId="7" xfId="0" applyNumberFormat="1" applyFont="1" applyFill="1" applyBorder="1" applyAlignment="1">
      <alignment/>
    </xf>
    <xf numFmtId="174" fontId="4" fillId="0" borderId="2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173" fontId="1" fillId="0" borderId="3" xfId="0" applyNumberFormat="1" applyFont="1" applyBorder="1" applyAlignment="1">
      <alignment/>
    </xf>
    <xf numFmtId="173" fontId="1" fillId="0" borderId="2" xfId="0" applyNumberFormat="1" applyFont="1" applyBorder="1" applyAlignment="1">
      <alignment/>
    </xf>
    <xf numFmtId="173" fontId="1" fillId="0" borderId="2" xfId="0" applyNumberFormat="1" applyFont="1" applyBorder="1" applyAlignment="1">
      <alignment horizontal="right"/>
    </xf>
    <xf numFmtId="0" fontId="2" fillId="0" borderId="0" xfId="23" applyFill="1" applyBorder="1">
      <alignment/>
      <protection/>
    </xf>
    <xf numFmtId="0" fontId="2" fillId="0" borderId="0" xfId="23" applyFill="1">
      <alignment/>
      <protection/>
    </xf>
    <xf numFmtId="2" fontId="1" fillId="0" borderId="2" xfId="23" applyNumberFormat="1" applyFont="1" applyFill="1" applyBorder="1" applyAlignment="1">
      <alignment horizontal="right" vertical="center"/>
      <protection/>
    </xf>
    <xf numFmtId="49" fontId="18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" fillId="0" borderId="7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vertical="center" wrapText="1"/>
    </xf>
    <xf numFmtId="173" fontId="1" fillId="0" borderId="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24" xfId="0" applyFont="1" applyFill="1" applyBorder="1" applyAlignment="1">
      <alignment horizontal="center" vertical="top"/>
    </xf>
    <xf numFmtId="174" fontId="1" fillId="0" borderId="22" xfId="0" applyNumberFormat="1" applyFont="1" applyFill="1" applyBorder="1" applyAlignment="1">
      <alignment/>
    </xf>
    <xf numFmtId="0" fontId="1" fillId="0" borderId="43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/>
    </xf>
    <xf numFmtId="173" fontId="1" fillId="0" borderId="3" xfId="0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74" fontId="1" fillId="0" borderId="3" xfId="0" applyNumberFormat="1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3" fontId="1" fillId="0" borderId="3" xfId="0" applyNumberFormat="1" applyFont="1" applyFill="1" applyBorder="1" applyAlignment="1">
      <alignment horizontal="right" wrapText="1"/>
    </xf>
    <xf numFmtId="173" fontId="1" fillId="0" borderId="3" xfId="0" applyNumberFormat="1" applyFont="1" applyFill="1" applyBorder="1" applyAlignment="1">
      <alignment wrapText="1"/>
    </xf>
    <xf numFmtId="3" fontId="0" fillId="0" borderId="0" xfId="0" applyNumberFormat="1" applyFill="1" applyAlignment="1">
      <alignment/>
    </xf>
    <xf numFmtId="0" fontId="13" fillId="0" borderId="2" xfId="0" applyFont="1" applyFill="1" applyBorder="1" applyAlignment="1">
      <alignment/>
    </xf>
    <xf numFmtId="0" fontId="13" fillId="0" borderId="5" xfId="0" applyFont="1" applyFill="1" applyBorder="1" applyAlignment="1">
      <alignment/>
    </xf>
    <xf numFmtId="3" fontId="1" fillId="0" borderId="3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/>
    </xf>
    <xf numFmtId="0" fontId="1" fillId="0" borderId="24" xfId="0" applyFont="1" applyFill="1" applyBorder="1" applyAlignment="1">
      <alignment horizontal="center" vertical="center"/>
    </xf>
    <xf numFmtId="173" fontId="1" fillId="0" borderId="4" xfId="22" applyNumberFormat="1" applyFont="1" applyFill="1" applyBorder="1" applyAlignment="1">
      <alignment vertical="center"/>
      <protection/>
    </xf>
    <xf numFmtId="0" fontId="1" fillId="0" borderId="3" xfId="23" applyFont="1" applyFill="1" applyBorder="1" applyAlignment="1">
      <alignment horizontal="center" vertical="top"/>
      <protection/>
    </xf>
    <xf numFmtId="0" fontId="1" fillId="0" borderId="5" xfId="23" applyFont="1" applyFill="1" applyBorder="1" applyAlignment="1">
      <alignment vertical="top"/>
      <protection/>
    </xf>
    <xf numFmtId="3" fontId="1" fillId="0" borderId="2" xfId="23" applyNumberFormat="1" applyFont="1" applyFill="1" applyBorder="1" applyAlignment="1">
      <alignment horizontal="right"/>
      <protection/>
    </xf>
    <xf numFmtId="0" fontId="1" fillId="0" borderId="0" xfId="23" applyFont="1" applyFill="1">
      <alignment/>
      <protection/>
    </xf>
    <xf numFmtId="3" fontId="1" fillId="0" borderId="2" xfId="23" applyNumberFormat="1" applyFont="1" applyFill="1" applyBorder="1">
      <alignment/>
      <protection/>
    </xf>
    <xf numFmtId="0" fontId="3" fillId="0" borderId="2" xfId="23" applyFont="1" applyFill="1" applyBorder="1" applyAlignment="1">
      <alignment horizontal="center" vertical="center"/>
      <protection/>
    </xf>
    <xf numFmtId="2" fontId="1" fillId="0" borderId="22" xfId="23" applyNumberFormat="1" applyFont="1" applyFill="1" applyBorder="1" applyAlignment="1">
      <alignment horizontal="right" vertical="center"/>
      <protection/>
    </xf>
    <xf numFmtId="0" fontId="3" fillId="0" borderId="3" xfId="23" applyFont="1" applyFill="1" applyBorder="1" applyAlignment="1">
      <alignment horizontal="center" vertical="center"/>
      <protection/>
    </xf>
    <xf numFmtId="2" fontId="1" fillId="0" borderId="0" xfId="23" applyNumberFormat="1" applyFont="1" applyFill="1" applyBorder="1" applyAlignment="1">
      <alignment horizontal="right"/>
      <protection/>
    </xf>
    <xf numFmtId="2" fontId="1" fillId="0" borderId="24" xfId="23" applyNumberFormat="1" applyFont="1" applyFill="1" applyBorder="1" applyAlignment="1">
      <alignment horizontal="right"/>
      <protection/>
    </xf>
    <xf numFmtId="2" fontId="1" fillId="0" borderId="41" xfId="23" applyNumberFormat="1" applyFont="1" applyFill="1" applyBorder="1" applyAlignment="1">
      <alignment horizontal="right"/>
      <protection/>
    </xf>
    <xf numFmtId="3" fontId="4" fillId="0" borderId="0" xfId="0" applyNumberFormat="1" applyFont="1" applyAlignment="1">
      <alignment/>
    </xf>
    <xf numFmtId="3" fontId="1" fillId="2" borderId="41" xfId="23" applyNumberFormat="1" applyFont="1" applyFill="1" applyBorder="1" applyAlignment="1">
      <alignment horizontal="center"/>
      <protection/>
    </xf>
    <xf numFmtId="3" fontId="1" fillId="2" borderId="4" xfId="23" applyNumberFormat="1" applyFont="1" applyFill="1" applyBorder="1" applyAlignment="1">
      <alignment horizontal="center"/>
      <protection/>
    </xf>
    <xf numFmtId="3" fontId="1" fillId="2" borderId="19" xfId="23" applyNumberFormat="1" applyFont="1" applyFill="1" applyBorder="1" applyAlignment="1">
      <alignment horizontal="center"/>
      <protection/>
    </xf>
    <xf numFmtId="0" fontId="1" fillId="2" borderId="6" xfId="23" applyFont="1" applyFill="1" applyBorder="1" applyAlignment="1">
      <alignment horizontal="center"/>
      <protection/>
    </xf>
    <xf numFmtId="0" fontId="1" fillId="2" borderId="26" xfId="23" applyFont="1" applyFill="1" applyBorder="1" applyAlignment="1">
      <alignment horizontal="center"/>
      <protection/>
    </xf>
    <xf numFmtId="0" fontId="1" fillId="2" borderId="16" xfId="23" applyFont="1" applyFill="1" applyBorder="1" applyAlignment="1">
      <alignment horizontal="center"/>
      <protection/>
    </xf>
    <xf numFmtId="0" fontId="1" fillId="2" borderId="41" xfId="23" applyFont="1" applyFill="1" applyBorder="1" applyAlignment="1">
      <alignment horizontal="center"/>
      <protection/>
    </xf>
    <xf numFmtId="0" fontId="1" fillId="2" borderId="4" xfId="23" applyFont="1" applyFill="1" applyBorder="1" applyAlignment="1">
      <alignment horizontal="center"/>
      <protection/>
    </xf>
    <xf numFmtId="3" fontId="1" fillId="2" borderId="6" xfId="23" applyNumberFormat="1" applyFont="1" applyFill="1" applyBorder="1" applyAlignment="1">
      <alignment horizontal="center"/>
      <protection/>
    </xf>
    <xf numFmtId="3" fontId="1" fillId="2" borderId="26" xfId="23" applyNumberFormat="1" applyFont="1" applyFill="1" applyBorder="1" applyAlignment="1">
      <alignment horizontal="center"/>
      <protection/>
    </xf>
    <xf numFmtId="3" fontId="1" fillId="2" borderId="16" xfId="23" applyNumberFormat="1" applyFont="1" applyFill="1" applyBorder="1" applyAlignment="1">
      <alignment horizontal="center"/>
      <protection/>
    </xf>
    <xf numFmtId="0" fontId="1" fillId="0" borderId="5" xfId="23" applyFont="1" applyBorder="1" applyAlignment="1">
      <alignment horizontal="center" vertical="center"/>
      <protection/>
    </xf>
    <xf numFmtId="0" fontId="1" fillId="0" borderId="1" xfId="23" applyFont="1" applyBorder="1" applyAlignment="1">
      <alignment horizontal="center" vertical="center"/>
      <protection/>
    </xf>
    <xf numFmtId="0" fontId="1" fillId="0" borderId="12" xfId="23" applyFont="1" applyBorder="1" applyAlignment="1">
      <alignment horizontal="center" vertical="center"/>
      <protection/>
    </xf>
    <xf numFmtId="2" fontId="5" fillId="0" borderId="0" xfId="23" applyNumberFormat="1" applyFont="1" applyAlignment="1">
      <alignment horizontal="left" wrapText="1"/>
      <protection/>
    </xf>
    <xf numFmtId="0" fontId="6" fillId="0" borderId="2" xfId="23" applyFont="1" applyBorder="1" applyAlignment="1">
      <alignment horizontal="center" vertical="top"/>
      <protection/>
    </xf>
    <xf numFmtId="0" fontId="1" fillId="0" borderId="7" xfId="23" applyFont="1" applyBorder="1" applyAlignment="1">
      <alignment horizontal="left" wrapText="1"/>
      <protection/>
    </xf>
    <xf numFmtId="0" fontId="1" fillId="0" borderId="2" xfId="23" applyFont="1" applyBorder="1" applyAlignment="1">
      <alignment horizontal="left" wrapText="1"/>
      <protection/>
    </xf>
    <xf numFmtId="0" fontId="3" fillId="2" borderId="1" xfId="23" applyFont="1" applyFill="1" applyBorder="1" applyAlignment="1">
      <alignment horizontal="center" vertical="top"/>
      <protection/>
    </xf>
    <xf numFmtId="0" fontId="3" fillId="2" borderId="12" xfId="23" applyFont="1" applyFill="1" applyBorder="1" applyAlignment="1">
      <alignment horizontal="center" vertical="top"/>
      <protection/>
    </xf>
    <xf numFmtId="0" fontId="3" fillId="2" borderId="5" xfId="23" applyFont="1" applyFill="1" applyBorder="1" applyAlignment="1">
      <alignment horizontal="center" vertical="top"/>
      <protection/>
    </xf>
    <xf numFmtId="0" fontId="3" fillId="2" borderId="1" xfId="23" applyFont="1" applyFill="1" applyBorder="1" applyAlignment="1">
      <alignment horizontal="center"/>
      <protection/>
    </xf>
    <xf numFmtId="0" fontId="3" fillId="2" borderId="12" xfId="23" applyFont="1" applyFill="1" applyBorder="1" applyAlignment="1">
      <alignment horizontal="center"/>
      <protection/>
    </xf>
    <xf numFmtId="0" fontId="3" fillId="2" borderId="5" xfId="23" applyFont="1" applyFill="1" applyBorder="1" applyAlignment="1">
      <alignment horizontal="center"/>
      <protection/>
    </xf>
    <xf numFmtId="0" fontId="1" fillId="2" borderId="19" xfId="23" applyFont="1" applyFill="1" applyBorder="1" applyAlignment="1">
      <alignment horizontal="center"/>
      <protection/>
    </xf>
    <xf numFmtId="0" fontId="1" fillId="2" borderId="7" xfId="23" applyFont="1" applyFill="1" applyBorder="1" applyAlignment="1">
      <alignment horizontal="center"/>
      <protection/>
    </xf>
    <xf numFmtId="0" fontId="1" fillId="2" borderId="24" xfId="23" applyFont="1" applyFill="1" applyBorder="1" applyAlignment="1">
      <alignment horizontal="center"/>
      <protection/>
    </xf>
    <xf numFmtId="0" fontId="1" fillId="2" borderId="3" xfId="23" applyFont="1" applyFill="1" applyBorder="1" applyAlignment="1">
      <alignment horizontal="center"/>
      <protection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6" xfId="21" applyFont="1" applyBorder="1" applyAlignment="1">
      <alignment horizontal="center" vertical="center"/>
      <protection/>
    </xf>
    <xf numFmtId="0" fontId="3" fillId="0" borderId="26" xfId="21" applyFont="1" applyBorder="1" applyAlignment="1">
      <alignment horizontal="center" vertical="center"/>
      <protection/>
    </xf>
    <xf numFmtId="0" fontId="3" fillId="0" borderId="16" xfId="21" applyFont="1" applyBorder="1" applyAlignment="1">
      <alignment horizontal="center" vertical="center"/>
      <protection/>
    </xf>
    <xf numFmtId="0" fontId="3" fillId="0" borderId="41" xfId="21" applyFont="1" applyBorder="1" applyAlignment="1">
      <alignment horizontal="center" vertical="center"/>
      <protection/>
    </xf>
    <xf numFmtId="0" fontId="3" fillId="0" borderId="44" xfId="21" applyFont="1" applyBorder="1" applyAlignment="1">
      <alignment horizontal="center" vertical="center"/>
      <protection/>
    </xf>
    <xf numFmtId="0" fontId="3" fillId="0" borderId="45" xfId="21" applyFont="1" applyBorder="1" applyAlignment="1">
      <alignment horizontal="center" vertical="center"/>
      <protection/>
    </xf>
    <xf numFmtId="14" fontId="1" fillId="0" borderId="1" xfId="0" applyNumberFormat="1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2" borderId="1" xfId="21" applyFont="1" applyFill="1" applyBorder="1" applyAlignment="1">
      <alignment horizontal="left" vertical="center"/>
      <protection/>
    </xf>
    <xf numFmtId="0" fontId="3" fillId="2" borderId="5" xfId="21" applyFont="1" applyFill="1" applyBorder="1" applyAlignment="1">
      <alignment horizontal="left" vertical="center"/>
      <protection/>
    </xf>
    <xf numFmtId="0" fontId="1" fillId="0" borderId="7" xfId="21" applyFont="1" applyFill="1" applyBorder="1" applyAlignment="1">
      <alignment horizontal="center" vertical="center"/>
      <protection/>
    </xf>
    <xf numFmtId="0" fontId="1" fillId="0" borderId="24" xfId="21" applyFont="1" applyFill="1" applyBorder="1" applyAlignment="1">
      <alignment horizontal="center" vertical="center"/>
      <protection/>
    </xf>
    <xf numFmtId="0" fontId="1" fillId="0" borderId="3" xfId="21" applyFont="1" applyFill="1" applyBorder="1" applyAlignment="1">
      <alignment horizontal="center" vertical="center"/>
      <protection/>
    </xf>
    <xf numFmtId="0" fontId="1" fillId="0" borderId="7" xfId="21" applyFont="1" applyBorder="1" applyAlignment="1">
      <alignment horizontal="center" vertical="center"/>
      <protection/>
    </xf>
    <xf numFmtId="0" fontId="1" fillId="0" borderId="24" xfId="21" applyFont="1" applyBorder="1" applyAlignment="1">
      <alignment horizontal="center" vertical="center"/>
      <protection/>
    </xf>
    <xf numFmtId="0" fontId="1" fillId="0" borderId="3" xfId="21" applyFont="1" applyBorder="1" applyAlignment="1">
      <alignment horizontal="center" vertical="center"/>
      <protection/>
    </xf>
    <xf numFmtId="0" fontId="1" fillId="0" borderId="7" xfId="21" applyFont="1" applyBorder="1" applyAlignment="1">
      <alignment horizontal="center"/>
      <protection/>
    </xf>
    <xf numFmtId="0" fontId="1" fillId="0" borderId="3" xfId="21" applyFont="1" applyBorder="1" applyAlignment="1">
      <alignment horizontal="center"/>
      <protection/>
    </xf>
    <xf numFmtId="0" fontId="1" fillId="0" borderId="4" xfId="21" applyFont="1" applyBorder="1" applyAlignment="1">
      <alignment horizontal="left" vertical="center"/>
      <protection/>
    </xf>
    <xf numFmtId="0" fontId="1" fillId="0" borderId="19" xfId="21" applyFont="1" applyBorder="1" applyAlignment="1">
      <alignment horizontal="left" vertical="center"/>
      <protection/>
    </xf>
    <xf numFmtId="0" fontId="1" fillId="0" borderId="1" xfId="21" applyFont="1" applyBorder="1" applyAlignment="1">
      <alignment horizontal="left" vertical="center"/>
      <protection/>
    </xf>
    <xf numFmtId="0" fontId="1" fillId="0" borderId="5" xfId="21" applyFont="1" applyBorder="1" applyAlignment="1">
      <alignment horizontal="left" vertical="center"/>
      <protection/>
    </xf>
    <xf numFmtId="0" fontId="5" fillId="0" borderId="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9" fillId="0" borderId="0" xfId="0" applyFont="1" applyBorder="1" applyAlignment="1">
      <alignment horizontal="right" vertical="top"/>
    </xf>
    <xf numFmtId="0" fontId="1" fillId="3" borderId="24" xfId="21" applyFont="1" applyFill="1" applyBorder="1" applyAlignment="1">
      <alignment horizontal="center" vertical="center"/>
      <protection/>
    </xf>
    <xf numFmtId="0" fontId="1" fillId="3" borderId="3" xfId="21" applyFont="1" applyFill="1" applyBorder="1" applyAlignment="1">
      <alignment horizontal="center" vertical="center"/>
      <protection/>
    </xf>
    <xf numFmtId="0" fontId="5" fillId="0" borderId="0" xfId="21" applyFont="1" applyBorder="1" applyAlignment="1">
      <alignment horizontal="left" vertical="center" wrapText="1"/>
      <protection/>
    </xf>
    <xf numFmtId="0" fontId="1" fillId="0" borderId="2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2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7" xfId="0" applyFont="1" applyFill="1" applyBorder="1" applyAlignment="1" applyProtection="1">
      <alignment horizontal="center"/>
      <protection/>
    </xf>
    <xf numFmtId="0" fontId="1" fillId="0" borderId="24" xfId="0" applyFont="1" applyFill="1" applyBorder="1" applyAlignment="1" applyProtection="1">
      <alignment horizontal="center"/>
      <protection/>
    </xf>
    <xf numFmtId="0" fontId="21" fillId="0" borderId="7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1" fillId="0" borderId="3" xfId="0" applyFont="1" applyFill="1" applyBorder="1" applyAlignment="1" applyProtection="1">
      <alignment horizontal="center"/>
      <protection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left" vertical="center" wrapText="1"/>
    </xf>
    <xf numFmtId="2" fontId="1" fillId="0" borderId="14" xfId="0" applyNumberFormat="1" applyFont="1" applyBorder="1" applyAlignment="1">
      <alignment horizontal="left" vertical="center" wrapText="1"/>
    </xf>
    <xf numFmtId="2" fontId="1" fillId="0" borderId="19" xfId="0" applyNumberFormat="1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2" fontId="3" fillId="0" borderId="40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21" fillId="0" borderId="7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28" xfId="0" applyFont="1" applyBorder="1" applyAlignment="1">
      <alignment horizontal="left" wrapText="1"/>
    </xf>
    <xf numFmtId="0" fontId="1" fillId="0" borderId="2" xfId="21" applyFont="1" applyBorder="1" applyAlignment="1">
      <alignment horizontal="center" vertical="center"/>
      <protection/>
    </xf>
    <xf numFmtId="0" fontId="1" fillId="3" borderId="2" xfId="21" applyFont="1" applyFill="1" applyBorder="1" applyAlignment="1">
      <alignment horizontal="center" vertical="center"/>
      <protection/>
    </xf>
    <xf numFmtId="0" fontId="1" fillId="3" borderId="2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3" borderId="24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2" fontId="1" fillId="0" borderId="1" xfId="0" applyNumberFormat="1" applyFont="1" applyBorder="1" applyAlignment="1">
      <alignment horizontal="left" vertical="center" wrapText="1"/>
    </xf>
    <xf numFmtId="2" fontId="1" fillId="0" borderId="12" xfId="0" applyNumberFormat="1" applyFont="1" applyBorder="1" applyAlignment="1">
      <alignment horizontal="left" vertical="center" wrapText="1"/>
    </xf>
    <xf numFmtId="2" fontId="1" fillId="0" borderId="5" xfId="0" applyNumberFormat="1" applyFont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" borderId="47" xfId="23" applyFont="1" applyFill="1" applyBorder="1" applyAlignment="1">
      <alignment horizontal="center" vertical="center"/>
      <protection/>
    </xf>
    <xf numFmtId="0" fontId="3" fillId="2" borderId="21" xfId="23" applyFont="1" applyFill="1" applyBorder="1" applyAlignment="1">
      <alignment horizontal="center" vertical="center"/>
      <protection/>
    </xf>
    <xf numFmtId="0" fontId="3" fillId="2" borderId="48" xfId="23" applyFont="1" applyFill="1" applyBorder="1" applyAlignment="1">
      <alignment horizontal="center" vertical="center"/>
      <protection/>
    </xf>
    <xf numFmtId="0" fontId="3" fillId="2" borderId="47" xfId="23" applyFont="1" applyFill="1" applyBorder="1" applyAlignment="1">
      <alignment horizontal="center"/>
      <protection/>
    </xf>
    <xf numFmtId="0" fontId="3" fillId="2" borderId="21" xfId="23" applyFont="1" applyFill="1" applyBorder="1" applyAlignment="1">
      <alignment horizontal="center"/>
      <protection/>
    </xf>
    <xf numFmtId="0" fontId="3" fillId="2" borderId="48" xfId="23" applyFont="1" applyFill="1" applyBorder="1" applyAlignment="1">
      <alignment horizontal="center"/>
      <protection/>
    </xf>
    <xf numFmtId="0" fontId="3" fillId="0" borderId="49" xfId="23" applyFont="1" applyFill="1" applyBorder="1" applyAlignment="1">
      <alignment horizontal="center" vertical="center"/>
      <protection/>
    </xf>
    <xf numFmtId="0" fontId="3" fillId="0" borderId="50" xfId="23" applyFont="1" applyFill="1" applyBorder="1" applyAlignment="1">
      <alignment horizontal="center" vertical="center"/>
      <protection/>
    </xf>
    <xf numFmtId="0" fontId="3" fillId="0" borderId="10" xfId="23" applyFont="1" applyFill="1" applyBorder="1" applyAlignment="1">
      <alignment horizontal="center" vertical="center"/>
      <protection/>
    </xf>
    <xf numFmtId="0" fontId="3" fillId="0" borderId="41" xfId="23" applyFont="1" applyFill="1" applyBorder="1" applyAlignment="1">
      <alignment horizontal="center" vertical="center"/>
      <protection/>
    </xf>
    <xf numFmtId="0" fontId="3" fillId="2" borderId="14" xfId="23" applyFont="1" applyFill="1" applyBorder="1" applyAlignment="1">
      <alignment horizontal="center" vertical="center"/>
      <protection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2" fontId="2" fillId="0" borderId="0" xfId="23" applyNumberFormat="1" applyAlignment="1">
      <alignment horizontal="left" wrapText="1"/>
      <protection/>
    </xf>
    <xf numFmtId="0" fontId="1" fillId="0" borderId="31" xfId="23" applyFont="1" applyFill="1" applyBorder="1" applyAlignment="1">
      <alignment horizontal="left"/>
      <protection/>
    </xf>
    <xf numFmtId="0" fontId="1" fillId="0" borderId="2" xfId="23" applyFont="1" applyFill="1" applyBorder="1" applyAlignment="1">
      <alignment horizontal="left"/>
      <protection/>
    </xf>
    <xf numFmtId="0" fontId="1" fillId="0" borderId="11" xfId="23" applyFont="1" applyFill="1" applyBorder="1" applyAlignment="1">
      <alignment horizontal="left" wrapText="1"/>
      <protection/>
    </xf>
    <xf numFmtId="0" fontId="1" fillId="0" borderId="5" xfId="23" applyFont="1" applyFill="1" applyBorder="1" applyAlignment="1">
      <alignment horizontal="left" wrapText="1"/>
      <protection/>
    </xf>
    <xf numFmtId="0" fontId="1" fillId="0" borderId="31" xfId="23" applyFont="1" applyFill="1" applyBorder="1" applyAlignment="1">
      <alignment horizontal="left" wrapText="1"/>
      <protection/>
    </xf>
    <xf numFmtId="0" fontId="1" fillId="0" borderId="2" xfId="23" applyFont="1" applyFill="1" applyBorder="1" applyAlignment="1">
      <alignment horizontal="left" wrapText="1"/>
      <protection/>
    </xf>
    <xf numFmtId="0" fontId="15" fillId="0" borderId="0" xfId="23" applyFont="1" applyAlignment="1">
      <alignment horizontal="left" wrapText="1"/>
      <protection/>
    </xf>
    <xf numFmtId="0" fontId="5" fillId="0" borderId="0" xfId="23" applyFont="1" applyAlignment="1">
      <alignment horizontal="left"/>
      <protection/>
    </xf>
    <xf numFmtId="0" fontId="1" fillId="0" borderId="55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3" borderId="57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3" fontId="1" fillId="0" borderId="3" xfId="0" applyNumberFormat="1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wrapText="1"/>
    </xf>
    <xf numFmtId="3" fontId="1" fillId="0" borderId="3" xfId="0" applyNumberFormat="1" applyFont="1" applyFill="1" applyBorder="1" applyAlignment="1">
      <alignment horizontal="right" wrapText="1"/>
    </xf>
    <xf numFmtId="3" fontId="1" fillId="0" borderId="2" xfId="0" applyNumberFormat="1" applyFont="1" applyFill="1" applyBorder="1" applyAlignment="1">
      <alignment horizontal="right"/>
    </xf>
    <xf numFmtId="3" fontId="4" fillId="0" borderId="7" xfId="0" applyNumberFormat="1" applyFont="1" applyFill="1" applyBorder="1" applyAlignment="1">
      <alignment horizontal="right"/>
    </xf>
    <xf numFmtId="3" fontId="1" fillId="0" borderId="7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3" fontId="4" fillId="0" borderId="7" xfId="0" applyNumberFormat="1" applyFont="1" applyFill="1" applyBorder="1" applyAlignment="1">
      <alignment/>
    </xf>
    <xf numFmtId="0" fontId="21" fillId="0" borderId="0" xfId="0" applyFont="1" applyFill="1" applyBorder="1" applyAlignment="1" applyProtection="1">
      <alignment horizontal="left"/>
      <protection/>
    </xf>
    <xf numFmtId="3" fontId="21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 applyProtection="1">
      <alignment horizontal="left"/>
      <protection/>
    </xf>
    <xf numFmtId="3" fontId="4" fillId="0" borderId="0" xfId="0" applyNumberFormat="1" applyFont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74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3" fontId="1" fillId="0" borderId="2" xfId="0" applyNumberFormat="1" applyFont="1" applyBorder="1" applyAlignment="1">
      <alignment horizontal="right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1. 06. (FKTK) neapstiprināti dati versija 2" xfId="21"/>
    <cellStyle name="Normal_Analīzes tab.pielikumu formas1" xfId="22"/>
    <cellStyle name="Normal_Bankas-4. cet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selection activeCell="B54" sqref="B54"/>
    </sheetView>
  </sheetViews>
  <sheetFormatPr defaultColWidth="9.140625" defaultRowHeight="12.75"/>
  <cols>
    <col min="1" max="1" width="1.421875" style="8" customWidth="1"/>
    <col min="2" max="2" width="48.00390625" style="8" customWidth="1"/>
    <col min="3" max="5" width="10.140625" style="7" customWidth="1"/>
    <col min="6" max="16384" width="9.140625" style="8" customWidth="1"/>
  </cols>
  <sheetData>
    <row r="1" spans="3:7" s="12" customFormat="1" ht="12.75" customHeight="1">
      <c r="C1" s="136"/>
      <c r="D1" s="136"/>
      <c r="E1" s="136"/>
      <c r="F1" s="136"/>
      <c r="G1" s="136" t="s">
        <v>141</v>
      </c>
    </row>
    <row r="2" spans="1:5" s="12" customFormat="1" ht="22.5" customHeight="1">
      <c r="A2" s="14" t="s">
        <v>350</v>
      </c>
      <c r="C2" s="13"/>
      <c r="D2" s="13"/>
      <c r="E2" s="13"/>
    </row>
    <row r="3" spans="1:7" s="21" customFormat="1" ht="12" customHeight="1">
      <c r="A3" s="495"/>
      <c r="B3" s="495"/>
      <c r="C3" s="492">
        <v>2007</v>
      </c>
      <c r="D3" s="493"/>
      <c r="E3" s="491"/>
      <c r="F3" s="492">
        <v>2008</v>
      </c>
      <c r="G3" s="491"/>
    </row>
    <row r="4" spans="1:7" s="21" customFormat="1" ht="12.75" customHeight="1">
      <c r="A4" s="495"/>
      <c r="B4" s="495"/>
      <c r="C4" s="307" t="s">
        <v>368</v>
      </c>
      <c r="D4" s="307" t="s">
        <v>380</v>
      </c>
      <c r="E4" s="307" t="s">
        <v>396</v>
      </c>
      <c r="F4" s="307" t="s">
        <v>401</v>
      </c>
      <c r="G4" s="307" t="s">
        <v>411</v>
      </c>
    </row>
    <row r="5" spans="1:7" s="21" customFormat="1" ht="12.75" customHeight="1">
      <c r="A5" s="498" t="s">
        <v>318</v>
      </c>
      <c r="B5" s="499"/>
      <c r="C5" s="499"/>
      <c r="D5" s="499"/>
      <c r="E5" s="499"/>
      <c r="F5" s="499"/>
      <c r="G5" s="500"/>
    </row>
    <row r="6" spans="1:7" s="282" customFormat="1" ht="12.75" customHeight="1">
      <c r="A6" s="316" t="s">
        <v>319</v>
      </c>
      <c r="B6" s="280"/>
      <c r="C6" s="296">
        <v>23</v>
      </c>
      <c r="D6" s="296">
        <v>23</v>
      </c>
      <c r="E6" s="280">
        <v>25</v>
      </c>
      <c r="F6" s="281">
        <v>25</v>
      </c>
      <c r="G6" s="281">
        <v>25</v>
      </c>
    </row>
    <row r="7" spans="1:7" s="282" customFormat="1" ht="12.75" customHeight="1">
      <c r="A7" s="283"/>
      <c r="B7" s="313" t="s">
        <v>320</v>
      </c>
      <c r="C7" s="296">
        <v>2</v>
      </c>
      <c r="D7" s="296">
        <v>2</v>
      </c>
      <c r="E7" s="280">
        <v>4</v>
      </c>
      <c r="F7" s="281">
        <v>4</v>
      </c>
      <c r="G7" s="281">
        <v>5</v>
      </c>
    </row>
    <row r="8" spans="1:7" s="471" customFormat="1" ht="12.75" customHeight="1">
      <c r="A8" s="468"/>
      <c r="B8" s="469" t="s">
        <v>336</v>
      </c>
      <c r="C8" s="470">
        <v>10</v>
      </c>
      <c r="D8" s="470">
        <v>10</v>
      </c>
      <c r="E8" s="353">
        <v>10</v>
      </c>
      <c r="F8" s="428">
        <v>10</v>
      </c>
      <c r="G8" s="428">
        <v>10</v>
      </c>
    </row>
    <row r="9" spans="1:7" s="471" customFormat="1" ht="12.75" customHeight="1">
      <c r="A9" s="93" t="s">
        <v>321</v>
      </c>
      <c r="B9" s="353"/>
      <c r="C9" s="354">
        <v>1306811.2</v>
      </c>
      <c r="D9" s="354">
        <v>1562118.604</v>
      </c>
      <c r="E9" s="354">
        <v>1727461.905</v>
      </c>
      <c r="F9" s="472">
        <v>1891093.17</v>
      </c>
      <c r="G9" s="472">
        <v>2383629.392</v>
      </c>
    </row>
    <row r="10" spans="1:7" s="282" customFormat="1" ht="12.75" customHeight="1">
      <c r="A10" s="316" t="s">
        <v>374</v>
      </c>
      <c r="B10" s="280"/>
      <c r="C10" s="296">
        <v>8</v>
      </c>
      <c r="D10" s="296">
        <v>8</v>
      </c>
      <c r="E10" s="353">
        <v>8</v>
      </c>
      <c r="F10" s="281">
        <v>8</v>
      </c>
      <c r="G10" s="281">
        <v>8</v>
      </c>
    </row>
    <row r="11" spans="1:7" s="282" customFormat="1" ht="12.75" customHeight="1">
      <c r="A11" s="283"/>
      <c r="B11" s="313" t="s">
        <v>323</v>
      </c>
      <c r="C11" s="296">
        <v>3</v>
      </c>
      <c r="D11" s="296">
        <v>3</v>
      </c>
      <c r="E11" s="353">
        <v>3</v>
      </c>
      <c r="F11" s="281">
        <v>3</v>
      </c>
      <c r="G11" s="281">
        <v>3</v>
      </c>
    </row>
    <row r="12" spans="1:7" s="282" customFormat="1" ht="12.75" customHeight="1">
      <c r="A12" s="286"/>
      <c r="B12" s="313" t="s">
        <v>324</v>
      </c>
      <c r="C12" s="296">
        <v>1</v>
      </c>
      <c r="D12" s="296">
        <v>1</v>
      </c>
      <c r="E12" s="353">
        <v>1</v>
      </c>
      <c r="F12" s="281">
        <v>1</v>
      </c>
      <c r="G12" s="281">
        <v>1</v>
      </c>
    </row>
    <row r="13" spans="1:7" s="282" customFormat="1" ht="12.75" customHeight="1">
      <c r="A13" s="286"/>
      <c r="B13" s="313" t="s">
        <v>363</v>
      </c>
      <c r="C13" s="296">
        <v>1</v>
      </c>
      <c r="D13" s="296">
        <v>1</v>
      </c>
      <c r="E13" s="353">
        <v>1</v>
      </c>
      <c r="F13" s="281">
        <v>1</v>
      </c>
      <c r="G13" s="281">
        <v>1</v>
      </c>
    </row>
    <row r="14" spans="1:7" s="282" customFormat="1" ht="12.75" customHeight="1">
      <c r="A14" s="286"/>
      <c r="B14" s="313" t="s">
        <v>364</v>
      </c>
      <c r="C14" s="296">
        <v>1</v>
      </c>
      <c r="D14" s="296">
        <v>1</v>
      </c>
      <c r="E14" s="353">
        <v>1</v>
      </c>
      <c r="F14" s="281">
        <v>1</v>
      </c>
      <c r="G14" s="281">
        <v>1</v>
      </c>
    </row>
    <row r="15" spans="1:7" s="282" customFormat="1" ht="12.75" customHeight="1">
      <c r="A15" s="286"/>
      <c r="B15" s="313" t="s">
        <v>325</v>
      </c>
      <c r="C15" s="296">
        <v>1</v>
      </c>
      <c r="D15" s="296">
        <v>1</v>
      </c>
      <c r="E15" s="353">
        <v>1</v>
      </c>
      <c r="F15" s="281">
        <v>1</v>
      </c>
      <c r="G15" s="281">
        <v>1</v>
      </c>
    </row>
    <row r="16" spans="1:7" s="282" customFormat="1" ht="12.75" customHeight="1">
      <c r="A16" s="290"/>
      <c r="B16" s="313" t="s">
        <v>365</v>
      </c>
      <c r="C16" s="296">
        <v>1</v>
      </c>
      <c r="D16" s="296">
        <v>1</v>
      </c>
      <c r="E16" s="353">
        <v>1</v>
      </c>
      <c r="F16" s="281">
        <v>1</v>
      </c>
      <c r="G16" s="281">
        <v>1</v>
      </c>
    </row>
    <row r="17" spans="1:7" s="282" customFormat="1" ht="12.75" customHeight="1">
      <c r="A17" s="315" t="s">
        <v>322</v>
      </c>
      <c r="B17" s="280"/>
      <c r="C17" s="296">
        <v>115124.178</v>
      </c>
      <c r="D17" s="296">
        <v>452532.087</v>
      </c>
      <c r="E17" s="354">
        <v>468127.153</v>
      </c>
      <c r="F17" s="285">
        <v>357292.726</v>
      </c>
      <c r="G17" s="285">
        <v>346351.081</v>
      </c>
    </row>
    <row r="18" spans="1:7" s="282" customFormat="1" ht="12.75" customHeight="1">
      <c r="A18" s="293" t="s">
        <v>344</v>
      </c>
      <c r="B18" s="280"/>
      <c r="C18" s="488"/>
      <c r="D18" s="489"/>
      <c r="E18" s="352">
        <v>235</v>
      </c>
      <c r="F18" s="483"/>
      <c r="G18" s="484"/>
    </row>
    <row r="19" spans="1:7" s="282" customFormat="1" ht="12.75" customHeight="1">
      <c r="A19" s="293" t="s">
        <v>345</v>
      </c>
      <c r="B19" s="280"/>
      <c r="C19" s="490"/>
      <c r="D19" s="480"/>
      <c r="E19" s="352">
        <v>419</v>
      </c>
      <c r="F19" s="485"/>
      <c r="G19" s="486"/>
    </row>
    <row r="20" spans="1:7" s="282" customFormat="1" ht="12.75" customHeight="1">
      <c r="A20" s="293" t="s">
        <v>349</v>
      </c>
      <c r="B20" s="280"/>
      <c r="C20" s="490"/>
      <c r="D20" s="480"/>
      <c r="E20" s="352">
        <v>37</v>
      </c>
      <c r="F20" s="485"/>
      <c r="G20" s="486"/>
    </row>
    <row r="21" spans="1:7" s="282" customFormat="1" ht="12.75" customHeight="1">
      <c r="A21" s="279" t="s">
        <v>357</v>
      </c>
      <c r="B21" s="280"/>
      <c r="C21" s="481"/>
      <c r="D21" s="482"/>
      <c r="E21" s="470">
        <v>13334</v>
      </c>
      <c r="F21" s="487"/>
      <c r="G21" s="504"/>
    </row>
    <row r="22" spans="1:7" s="282" customFormat="1" ht="25.5" customHeight="1">
      <c r="A22" s="496" t="s">
        <v>360</v>
      </c>
      <c r="B22" s="497"/>
      <c r="C22" s="296">
        <v>149</v>
      </c>
      <c r="D22" s="296">
        <v>165</v>
      </c>
      <c r="E22" s="353">
        <v>181</v>
      </c>
      <c r="F22" s="281">
        <v>196</v>
      </c>
      <c r="G22" s="428">
        <v>211</v>
      </c>
    </row>
    <row r="23" spans="1:7" s="282" customFormat="1" ht="12.75" customHeight="1">
      <c r="A23" s="287"/>
      <c r="B23" s="313" t="s">
        <v>337</v>
      </c>
      <c r="C23" s="296">
        <v>36</v>
      </c>
      <c r="D23" s="296">
        <v>42</v>
      </c>
      <c r="E23" s="353">
        <v>47</v>
      </c>
      <c r="F23" s="281">
        <v>52</v>
      </c>
      <c r="G23" s="428">
        <v>57</v>
      </c>
    </row>
    <row r="24" spans="1:7" s="282" customFormat="1" ht="12.75" customHeight="1">
      <c r="A24" s="288"/>
      <c r="B24" s="313" t="s">
        <v>338</v>
      </c>
      <c r="C24" s="296">
        <v>21</v>
      </c>
      <c r="D24" s="296">
        <v>24</v>
      </c>
      <c r="E24" s="353">
        <v>25</v>
      </c>
      <c r="F24" s="281">
        <v>27</v>
      </c>
      <c r="G24" s="428">
        <v>28</v>
      </c>
    </row>
    <row r="25" spans="1:7" s="282" customFormat="1" ht="12.75" customHeight="1">
      <c r="A25" s="288"/>
      <c r="B25" s="313" t="s">
        <v>339</v>
      </c>
      <c r="C25" s="296">
        <v>16</v>
      </c>
      <c r="D25" s="296">
        <v>17</v>
      </c>
      <c r="E25" s="353">
        <v>17</v>
      </c>
      <c r="F25" s="281">
        <v>19</v>
      </c>
      <c r="G25" s="428">
        <v>19</v>
      </c>
    </row>
    <row r="26" spans="1:7" s="282" customFormat="1" ht="12.75" customHeight="1">
      <c r="A26" s="288"/>
      <c r="B26" s="314" t="s">
        <v>340</v>
      </c>
      <c r="C26" s="296">
        <v>12</v>
      </c>
      <c r="D26" s="296">
        <v>13</v>
      </c>
      <c r="E26" s="353">
        <v>15</v>
      </c>
      <c r="F26" s="281">
        <v>15</v>
      </c>
      <c r="G26" s="428">
        <v>15</v>
      </c>
    </row>
    <row r="27" spans="1:7" s="282" customFormat="1" ht="12.75" customHeight="1">
      <c r="A27" s="288"/>
      <c r="B27" s="314" t="s">
        <v>341</v>
      </c>
      <c r="C27" s="296">
        <v>8</v>
      </c>
      <c r="D27" s="296">
        <v>9</v>
      </c>
      <c r="E27" s="353">
        <v>10</v>
      </c>
      <c r="F27" s="281">
        <v>13</v>
      </c>
      <c r="G27" s="428">
        <v>15</v>
      </c>
    </row>
    <row r="28" spans="1:7" s="282" customFormat="1" ht="12.75" customHeight="1">
      <c r="A28" s="288"/>
      <c r="B28" s="314" t="s">
        <v>342</v>
      </c>
      <c r="C28" s="296">
        <v>9</v>
      </c>
      <c r="D28" s="296">
        <v>9</v>
      </c>
      <c r="E28" s="353">
        <v>9</v>
      </c>
      <c r="F28" s="281">
        <v>9</v>
      </c>
      <c r="G28" s="428">
        <v>9</v>
      </c>
    </row>
    <row r="29" spans="1:7" s="282" customFormat="1" ht="12.75" customHeight="1">
      <c r="A29" s="288"/>
      <c r="B29" s="313" t="s">
        <v>343</v>
      </c>
      <c r="C29" s="296">
        <v>7</v>
      </c>
      <c r="D29" s="296">
        <v>9</v>
      </c>
      <c r="E29" s="353">
        <v>13</v>
      </c>
      <c r="F29" s="281">
        <v>14</v>
      </c>
      <c r="G29" s="428">
        <v>15</v>
      </c>
    </row>
    <row r="30" spans="1:7" s="282" customFormat="1" ht="12.75" customHeight="1">
      <c r="A30" s="289"/>
      <c r="B30" s="313" t="s">
        <v>351</v>
      </c>
      <c r="C30" s="296">
        <v>40</v>
      </c>
      <c r="D30" s="296">
        <v>42</v>
      </c>
      <c r="E30" s="353">
        <v>45</v>
      </c>
      <c r="F30" s="281">
        <v>47</v>
      </c>
      <c r="G30" s="428">
        <v>53</v>
      </c>
    </row>
    <row r="31" spans="1:7" s="282" customFormat="1" ht="12.75" customHeight="1">
      <c r="A31" s="315" t="s">
        <v>326</v>
      </c>
      <c r="B31" s="280"/>
      <c r="C31" s="292">
        <v>16</v>
      </c>
      <c r="D31" s="292">
        <v>15</v>
      </c>
      <c r="E31" s="352">
        <v>15</v>
      </c>
      <c r="F31" s="505"/>
      <c r="G31" s="429">
        <v>15</v>
      </c>
    </row>
    <row r="32" spans="1:7" s="282" customFormat="1" ht="12.75" customHeight="1">
      <c r="A32" s="316" t="s">
        <v>327</v>
      </c>
      <c r="B32" s="280"/>
      <c r="C32" s="292">
        <v>69</v>
      </c>
      <c r="D32" s="292">
        <v>68</v>
      </c>
      <c r="E32" s="352">
        <v>70</v>
      </c>
      <c r="F32" s="506"/>
      <c r="G32" s="284">
        <v>80</v>
      </c>
    </row>
    <row r="33" spans="1:7" s="282" customFormat="1" ht="12.75" customHeight="1">
      <c r="A33" s="283"/>
      <c r="B33" s="313" t="s">
        <v>328</v>
      </c>
      <c r="C33" s="292">
        <v>22</v>
      </c>
      <c r="D33" s="292">
        <v>21</v>
      </c>
      <c r="E33" s="352">
        <v>22</v>
      </c>
      <c r="F33" s="506"/>
      <c r="G33" s="284">
        <v>24</v>
      </c>
    </row>
    <row r="34" spans="1:7" s="282" customFormat="1" ht="12.75" customHeight="1">
      <c r="A34" s="286"/>
      <c r="B34" s="313" t="s">
        <v>330</v>
      </c>
      <c r="C34" s="292">
        <v>11</v>
      </c>
      <c r="D34" s="292">
        <v>11</v>
      </c>
      <c r="E34" s="352">
        <v>11</v>
      </c>
      <c r="F34" s="506"/>
      <c r="G34" s="284">
        <v>12</v>
      </c>
    </row>
    <row r="35" spans="1:7" s="282" customFormat="1" ht="12.75" customHeight="1">
      <c r="A35" s="286"/>
      <c r="B35" s="313" t="s">
        <v>329</v>
      </c>
      <c r="C35" s="292">
        <v>5</v>
      </c>
      <c r="D35" s="292">
        <v>5</v>
      </c>
      <c r="E35" s="352">
        <v>5</v>
      </c>
      <c r="F35" s="506"/>
      <c r="G35" s="284">
        <v>7</v>
      </c>
    </row>
    <row r="36" spans="1:7" s="282" customFormat="1" ht="12.75" customHeight="1">
      <c r="A36" s="286"/>
      <c r="B36" s="313" t="s">
        <v>331</v>
      </c>
      <c r="C36" s="292">
        <v>3</v>
      </c>
      <c r="D36" s="292">
        <v>3</v>
      </c>
      <c r="E36" s="352">
        <v>3</v>
      </c>
      <c r="F36" s="506"/>
      <c r="G36" s="284">
        <v>4</v>
      </c>
    </row>
    <row r="37" spans="1:7" s="282" customFormat="1" ht="12.75" customHeight="1">
      <c r="A37" s="286"/>
      <c r="B37" s="313" t="s">
        <v>332</v>
      </c>
      <c r="C37" s="292">
        <v>5</v>
      </c>
      <c r="D37" s="292">
        <v>5</v>
      </c>
      <c r="E37" s="352">
        <v>5</v>
      </c>
      <c r="F37" s="506"/>
      <c r="G37" s="284">
        <v>5</v>
      </c>
    </row>
    <row r="38" spans="1:7" s="282" customFormat="1" ht="12.75" customHeight="1">
      <c r="A38" s="286"/>
      <c r="B38" s="313" t="s">
        <v>333</v>
      </c>
      <c r="C38" s="292">
        <v>1</v>
      </c>
      <c r="D38" s="292">
        <v>1</v>
      </c>
      <c r="E38" s="352">
        <v>1</v>
      </c>
      <c r="F38" s="506"/>
      <c r="G38" s="284" t="s">
        <v>59</v>
      </c>
    </row>
    <row r="39" spans="1:7" s="282" customFormat="1" ht="12.75" customHeight="1">
      <c r="A39" s="286"/>
      <c r="B39" s="313" t="s">
        <v>434</v>
      </c>
      <c r="C39" s="292">
        <v>11</v>
      </c>
      <c r="D39" s="292">
        <v>10</v>
      </c>
      <c r="E39" s="352">
        <v>12</v>
      </c>
      <c r="F39" s="506"/>
      <c r="G39" s="284">
        <v>16</v>
      </c>
    </row>
    <row r="40" spans="1:7" s="282" customFormat="1" ht="12.75" customHeight="1">
      <c r="A40" s="290"/>
      <c r="B40" s="313" t="s">
        <v>359</v>
      </c>
      <c r="C40" s="292">
        <v>11</v>
      </c>
      <c r="D40" s="292">
        <v>12</v>
      </c>
      <c r="E40" s="352">
        <v>11</v>
      </c>
      <c r="F40" s="507"/>
      <c r="G40" s="284">
        <v>12</v>
      </c>
    </row>
    <row r="41" spans="1:7" s="282" customFormat="1" ht="12.75" customHeight="1">
      <c r="A41" s="501" t="s">
        <v>334</v>
      </c>
      <c r="B41" s="502"/>
      <c r="C41" s="502"/>
      <c r="D41" s="502"/>
      <c r="E41" s="502"/>
      <c r="F41" s="502"/>
      <c r="G41" s="503"/>
    </row>
    <row r="42" spans="1:7" s="282" customFormat="1" ht="12.75" customHeight="1">
      <c r="A42" s="316" t="s">
        <v>375</v>
      </c>
      <c r="B42" s="280"/>
      <c r="C42" s="421"/>
      <c r="D42" s="422"/>
      <c r="E42" s="422"/>
      <c r="F42" s="422"/>
      <c r="G42" s="423"/>
    </row>
    <row r="43" spans="1:7" s="282" customFormat="1" ht="12.75" customHeight="1">
      <c r="A43" s="283"/>
      <c r="B43" s="313" t="s">
        <v>376</v>
      </c>
      <c r="C43" s="280">
        <v>69.3</v>
      </c>
      <c r="D43" s="280">
        <v>67.5</v>
      </c>
      <c r="E43" s="280">
        <v>66.6</v>
      </c>
      <c r="F43" s="371">
        <v>68.42</v>
      </c>
      <c r="G43" s="371">
        <v>66.9</v>
      </c>
    </row>
    <row r="44" spans="1:7" s="282" customFormat="1" ht="12.75" customHeight="1">
      <c r="A44" s="286"/>
      <c r="B44" s="313" t="s">
        <v>377</v>
      </c>
      <c r="C44" s="280">
        <v>76.7</v>
      </c>
      <c r="D44" s="280">
        <v>74.8</v>
      </c>
      <c r="E44" s="280">
        <v>74.1</v>
      </c>
      <c r="F44" s="281">
        <v>73.7</v>
      </c>
      <c r="G44" s="371">
        <v>74</v>
      </c>
    </row>
    <row r="45" spans="1:7" s="282" customFormat="1" ht="12.75" customHeight="1">
      <c r="A45" s="290"/>
      <c r="B45" s="313" t="s">
        <v>378</v>
      </c>
      <c r="C45" s="280">
        <v>68.1</v>
      </c>
      <c r="D45" s="280">
        <v>67</v>
      </c>
      <c r="E45" s="250">
        <v>65</v>
      </c>
      <c r="F45" s="371">
        <v>67.5</v>
      </c>
      <c r="G45" s="371">
        <v>64</v>
      </c>
    </row>
    <row r="46" ht="12.75">
      <c r="A46" s="291" t="s">
        <v>358</v>
      </c>
    </row>
    <row r="47" ht="12.75">
      <c r="A47" s="291" t="s">
        <v>379</v>
      </c>
    </row>
    <row r="48" spans="1:6" s="27" customFormat="1" ht="24.75" customHeight="1">
      <c r="A48" s="494" t="s">
        <v>335</v>
      </c>
      <c r="B48" s="494"/>
      <c r="C48" s="494"/>
      <c r="D48" s="494"/>
      <c r="E48" s="494"/>
      <c r="F48" s="494"/>
    </row>
  </sheetData>
  <mergeCells count="10">
    <mergeCell ref="A48:F48"/>
    <mergeCell ref="A3:B4"/>
    <mergeCell ref="A22:B22"/>
    <mergeCell ref="A5:G5"/>
    <mergeCell ref="A41:G41"/>
    <mergeCell ref="C3:E3"/>
    <mergeCell ref="F3:G3"/>
    <mergeCell ref="C18:D21"/>
    <mergeCell ref="F18:G21"/>
    <mergeCell ref="F31:F40"/>
  </mergeCells>
  <printOptions/>
  <pageMargins left="0.81" right="0.43" top="0.9448818897637796" bottom="0.8267716535433072" header="0.5905511811023623" footer="0.35433070866141736"/>
  <pageSetup cellComments="asDisplayed" horizontalDpi="600" verticalDpi="600" orientation="portrait" paperSize="9" scale="93" r:id="rId1"/>
  <headerFooter alignWithMargins="0">
    <oddFooter>&amp;L&amp;"Times New Roman,Regular"&amp;11 22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79"/>
  <sheetViews>
    <sheetView workbookViewId="0" topLeftCell="A1">
      <selection activeCell="K44" sqref="K44"/>
    </sheetView>
  </sheetViews>
  <sheetFormatPr defaultColWidth="9.140625" defaultRowHeight="12.75"/>
  <cols>
    <col min="1" max="1" width="1.28515625" style="4" customWidth="1"/>
    <col min="2" max="2" width="1.1484375" style="4" customWidth="1"/>
    <col min="3" max="3" width="44.8515625" style="4" customWidth="1"/>
    <col min="4" max="4" width="10.7109375" style="0" customWidth="1"/>
    <col min="5" max="5" width="8.57421875" style="0" customWidth="1"/>
    <col min="6" max="7" width="10.7109375" style="0" customWidth="1"/>
    <col min="8" max="8" width="9.28125" style="0" customWidth="1"/>
    <col min="9" max="9" width="10.00390625" style="0" customWidth="1"/>
    <col min="10" max="12" width="8.57421875" style="0" customWidth="1"/>
  </cols>
  <sheetData>
    <row r="1" spans="1:14" s="2" customFormat="1" ht="12.75" customHeight="1">
      <c r="A1" s="4"/>
      <c r="B1" s="4"/>
      <c r="C1" s="4"/>
      <c r="N1" s="136" t="s">
        <v>203</v>
      </c>
    </row>
    <row r="2" spans="1:2" s="2" customFormat="1" ht="16.5" customHeight="1">
      <c r="A2" s="10" t="s">
        <v>290</v>
      </c>
      <c r="B2" s="10"/>
    </row>
    <row r="3" spans="1:14" ht="12" customHeight="1">
      <c r="A3" s="551" t="s">
        <v>119</v>
      </c>
      <c r="B3" s="552"/>
      <c r="C3" s="564"/>
      <c r="D3" s="508">
        <v>2007</v>
      </c>
      <c r="E3" s="509"/>
      <c r="F3" s="509"/>
      <c r="G3" s="510"/>
      <c r="H3" s="508">
        <v>2008</v>
      </c>
      <c r="I3" s="509"/>
      <c r="J3" s="510"/>
      <c r="K3" s="522" t="s">
        <v>412</v>
      </c>
      <c r="L3" s="523"/>
      <c r="M3" s="523"/>
      <c r="N3" s="524"/>
    </row>
    <row r="4" spans="1:14" ht="12" customHeight="1">
      <c r="A4" s="553"/>
      <c r="B4" s="554"/>
      <c r="C4" s="565"/>
      <c r="D4" s="520" t="s">
        <v>368</v>
      </c>
      <c r="E4" s="521"/>
      <c r="F4" s="29" t="s">
        <v>380</v>
      </c>
      <c r="G4" s="29" t="s">
        <v>396</v>
      </c>
      <c r="H4" s="29" t="s">
        <v>401</v>
      </c>
      <c r="I4" s="520" t="s">
        <v>411</v>
      </c>
      <c r="J4" s="521"/>
      <c r="K4" s="153" t="s">
        <v>369</v>
      </c>
      <c r="L4" s="153" t="s">
        <v>385</v>
      </c>
      <c r="M4" s="153" t="s">
        <v>397</v>
      </c>
      <c r="N4" s="153" t="s">
        <v>402</v>
      </c>
    </row>
    <row r="5" spans="1:14" s="16" customFormat="1" ht="12" customHeight="1" thickBot="1">
      <c r="A5" s="555"/>
      <c r="B5" s="556"/>
      <c r="C5" s="566"/>
      <c r="D5" s="152" t="s">
        <v>53</v>
      </c>
      <c r="E5" s="151" t="s">
        <v>67</v>
      </c>
      <c r="F5" s="511" t="s">
        <v>53</v>
      </c>
      <c r="G5" s="512"/>
      <c r="H5" s="513"/>
      <c r="I5" s="152" t="s">
        <v>53</v>
      </c>
      <c r="J5" s="152" t="s">
        <v>67</v>
      </c>
      <c r="K5" s="511" t="s">
        <v>67</v>
      </c>
      <c r="L5" s="512"/>
      <c r="M5" s="512"/>
      <c r="N5" s="513"/>
    </row>
    <row r="6" spans="1:14" s="16" customFormat="1" ht="12" customHeight="1" thickTop="1">
      <c r="A6" s="642" t="s">
        <v>289</v>
      </c>
      <c r="B6" s="643"/>
      <c r="C6" s="643"/>
      <c r="D6" s="643"/>
      <c r="E6" s="643"/>
      <c r="F6" s="643"/>
      <c r="G6" s="643"/>
      <c r="H6" s="643"/>
      <c r="I6" s="643"/>
      <c r="J6" s="643"/>
      <c r="K6" s="643"/>
      <c r="L6" s="643"/>
      <c r="M6" s="643"/>
      <c r="N6" s="644"/>
    </row>
    <row r="7" spans="1:14" ht="12" customHeight="1">
      <c r="A7" s="62" t="s">
        <v>82</v>
      </c>
      <c r="B7" s="73"/>
      <c r="C7" s="73"/>
      <c r="D7" s="65">
        <v>844949.286</v>
      </c>
      <c r="E7" s="70">
        <f>D7/$D$14*100</f>
        <v>56.06061225307689</v>
      </c>
      <c r="F7" s="65">
        <v>873118.433</v>
      </c>
      <c r="G7" s="65">
        <v>888889.286</v>
      </c>
      <c r="H7" s="65">
        <v>890689.286</v>
      </c>
      <c r="I7" s="65">
        <v>881542.486</v>
      </c>
      <c r="J7" s="84">
        <f>I7/$I$14*100</f>
        <v>47.806779423427095</v>
      </c>
      <c r="K7" s="84">
        <f>IF(D7=0,"-",I7/D7*100-100)</f>
        <v>4.3308161337389635</v>
      </c>
      <c r="L7" s="84">
        <f aca="true" t="shared" si="0" ref="L7:L14">IF(F7=0,"-",I7/F7*100-100)</f>
        <v>0.9648236346420305</v>
      </c>
      <c r="M7" s="84">
        <f aca="true" t="shared" si="1" ref="M7:M14">IF(G7=0,"-",I7/G7*100-100)</f>
        <v>-0.8265146307545876</v>
      </c>
      <c r="N7" s="84">
        <f aca="true" t="shared" si="2" ref="N7:N14">IF(H7=0,"-",I7/H7*100-100)</f>
        <v>-1.0269349978461406</v>
      </c>
    </row>
    <row r="8" spans="1:14" s="5" customFormat="1" ht="12" customHeight="1">
      <c r="A8" s="450" t="s">
        <v>296</v>
      </c>
      <c r="B8" s="451"/>
      <c r="C8" s="451"/>
      <c r="D8" s="452">
        <v>85824.289</v>
      </c>
      <c r="E8" s="446">
        <f aca="true" t="shared" si="3" ref="E8:E14">D8/$D$14*100</f>
        <v>5.694261498583019</v>
      </c>
      <c r="F8" s="452">
        <v>85824.289</v>
      </c>
      <c r="G8" s="452">
        <v>94784.289</v>
      </c>
      <c r="H8" s="452">
        <v>94784.288</v>
      </c>
      <c r="I8" s="452">
        <v>94784.289</v>
      </c>
      <c r="J8" s="453">
        <f aca="true" t="shared" si="4" ref="J8:J14">I8/$I$14*100</f>
        <v>5.140230526596953</v>
      </c>
      <c r="K8" s="453">
        <f aca="true" t="shared" si="5" ref="K8:K14">IF(D8=0,"-",I8/D8*100-100)</f>
        <v>10.439935016531265</v>
      </c>
      <c r="L8" s="453">
        <f t="shared" si="0"/>
        <v>10.439935016531265</v>
      </c>
      <c r="M8" s="453">
        <f t="shared" si="1"/>
        <v>0</v>
      </c>
      <c r="N8" s="453">
        <f t="shared" si="2"/>
        <v>1.0550271838383196E-06</v>
      </c>
    </row>
    <row r="9" spans="1:14" s="5" customFormat="1" ht="12" customHeight="1">
      <c r="A9" s="454" t="s">
        <v>23</v>
      </c>
      <c r="B9" s="455"/>
      <c r="C9" s="455"/>
      <c r="D9" s="69">
        <v>17968.554</v>
      </c>
      <c r="E9" s="446">
        <f t="shared" si="3"/>
        <v>1.192175856270827</v>
      </c>
      <c r="F9" s="69">
        <v>17968.554</v>
      </c>
      <c r="G9" s="69">
        <v>17968.554</v>
      </c>
      <c r="H9" s="69">
        <v>17968.554</v>
      </c>
      <c r="I9" s="69">
        <v>15939.902</v>
      </c>
      <c r="J9" s="453">
        <f t="shared" si="4"/>
        <v>0.8644340925674278</v>
      </c>
      <c r="K9" s="453">
        <f t="shared" si="5"/>
        <v>-11.290012540797662</v>
      </c>
      <c r="L9" s="453">
        <f t="shared" si="0"/>
        <v>-11.290012540797662</v>
      </c>
      <c r="M9" s="453">
        <f t="shared" si="1"/>
        <v>-11.290012540797662</v>
      </c>
      <c r="N9" s="453">
        <f t="shared" si="2"/>
        <v>-11.290012540797662</v>
      </c>
    </row>
    <row r="10" spans="1:14" ht="12" customHeight="1">
      <c r="A10" s="63" t="s">
        <v>24</v>
      </c>
      <c r="B10" s="66"/>
      <c r="C10" s="66"/>
      <c r="D10" s="68">
        <v>75</v>
      </c>
      <c r="E10" s="70">
        <f t="shared" si="3"/>
        <v>0.0049760926349617235</v>
      </c>
      <c r="F10" s="68">
        <v>75</v>
      </c>
      <c r="G10" s="68">
        <v>75</v>
      </c>
      <c r="H10" s="68">
        <v>105</v>
      </c>
      <c r="I10" s="68">
        <v>105</v>
      </c>
      <c r="J10" s="84">
        <f t="shared" si="4"/>
        <v>0.005694236998419433</v>
      </c>
      <c r="K10" s="84">
        <f t="shared" si="5"/>
        <v>40</v>
      </c>
      <c r="L10" s="84">
        <f t="shared" si="0"/>
        <v>40</v>
      </c>
      <c r="M10" s="84">
        <f t="shared" si="1"/>
        <v>40</v>
      </c>
      <c r="N10" s="84">
        <f t="shared" si="2"/>
        <v>0</v>
      </c>
    </row>
    <row r="11" spans="1:14" ht="12" customHeight="1">
      <c r="A11" s="91" t="s">
        <v>25</v>
      </c>
      <c r="B11" s="61"/>
      <c r="C11" s="61"/>
      <c r="D11" s="68">
        <v>380312.004</v>
      </c>
      <c r="E11" s="70">
        <f t="shared" si="3"/>
        <v>25.232903494559118</v>
      </c>
      <c r="F11" s="68">
        <v>380295.383</v>
      </c>
      <c r="G11" s="68">
        <v>380295.383</v>
      </c>
      <c r="H11" s="68">
        <v>709338.306</v>
      </c>
      <c r="I11" s="68">
        <v>708006.488</v>
      </c>
      <c r="J11" s="84">
        <f t="shared" si="4"/>
        <v>38.39577846752956</v>
      </c>
      <c r="K11" s="84">
        <f t="shared" si="5"/>
        <v>86.1646439116868</v>
      </c>
      <c r="L11" s="84">
        <f t="shared" si="0"/>
        <v>86.17278033059898</v>
      </c>
      <c r="M11" s="84">
        <f t="shared" si="1"/>
        <v>86.17278033059898</v>
      </c>
      <c r="N11" s="84">
        <f t="shared" si="2"/>
        <v>-0.18775498076652752</v>
      </c>
    </row>
    <row r="12" spans="1:14" ht="12" customHeight="1">
      <c r="A12" s="63" t="s">
        <v>26</v>
      </c>
      <c r="B12" s="67"/>
      <c r="C12" s="67"/>
      <c r="D12" s="68">
        <v>179976.509</v>
      </c>
      <c r="E12" s="70">
        <f t="shared" si="3"/>
        <v>11.941063745346964</v>
      </c>
      <c r="F12" s="68">
        <v>267033.471</v>
      </c>
      <c r="G12" s="68">
        <v>371296.639</v>
      </c>
      <c r="H12" s="68">
        <v>86997.905</v>
      </c>
      <c r="I12" s="68">
        <v>162930.207</v>
      </c>
      <c r="J12" s="84">
        <f t="shared" si="4"/>
        <v>8.83584012247178</v>
      </c>
      <c r="K12" s="84">
        <f t="shared" si="5"/>
        <v>-9.471403848598925</v>
      </c>
      <c r="L12" s="84" t="s">
        <v>59</v>
      </c>
      <c r="M12" s="84" t="s">
        <v>59</v>
      </c>
      <c r="N12" s="84" t="s">
        <v>59</v>
      </c>
    </row>
    <row r="13" spans="1:14" ht="12" customHeight="1">
      <c r="A13" s="639" t="s">
        <v>170</v>
      </c>
      <c r="B13" s="640"/>
      <c r="C13" s="641"/>
      <c r="D13" s="68">
        <v>-1898.974</v>
      </c>
      <c r="E13" s="70">
        <f t="shared" si="3"/>
        <v>-0.12599294047178405</v>
      </c>
      <c r="F13" s="68">
        <v>-11114.712</v>
      </c>
      <c r="G13" s="68">
        <v>-16827.502</v>
      </c>
      <c r="H13" s="68">
        <v>-19121.169</v>
      </c>
      <c r="I13" s="68">
        <v>-19338.758</v>
      </c>
      <c r="J13" s="84">
        <f t="shared" si="4"/>
        <v>-1.0487568695912362</v>
      </c>
      <c r="K13" s="84">
        <f t="shared" si="5"/>
        <v>918.379293239402</v>
      </c>
      <c r="L13" s="84">
        <f t="shared" si="0"/>
        <v>73.99243453181694</v>
      </c>
      <c r="M13" s="84">
        <f t="shared" si="1"/>
        <v>14.923522219756677</v>
      </c>
      <c r="N13" s="84">
        <f t="shared" si="2"/>
        <v>1.1379482080828893</v>
      </c>
    </row>
    <row r="14" spans="1:14" s="5" customFormat="1" ht="12" customHeight="1" thickBot="1">
      <c r="A14" s="172" t="s">
        <v>27</v>
      </c>
      <c r="B14" s="241"/>
      <c r="C14" s="241"/>
      <c r="D14" s="134">
        <v>1507206.668</v>
      </c>
      <c r="E14" s="143">
        <f t="shared" si="3"/>
        <v>100</v>
      </c>
      <c r="F14" s="134">
        <v>1613200.418</v>
      </c>
      <c r="G14" s="134">
        <v>1736481.649</v>
      </c>
      <c r="H14" s="134">
        <v>1780762.17</v>
      </c>
      <c r="I14" s="134">
        <v>1843969.614</v>
      </c>
      <c r="J14" s="242">
        <f t="shared" si="4"/>
        <v>100</v>
      </c>
      <c r="K14" s="242">
        <f t="shared" si="5"/>
        <v>22.343514870914845</v>
      </c>
      <c r="L14" s="242">
        <f t="shared" si="0"/>
        <v>14.305054314708215</v>
      </c>
      <c r="M14" s="242">
        <f t="shared" si="1"/>
        <v>6.189985656450787</v>
      </c>
      <c r="N14" s="242">
        <f t="shared" si="2"/>
        <v>3.5494601729999715</v>
      </c>
    </row>
    <row r="15" spans="1:14" s="5" customFormat="1" ht="12" customHeight="1" thickTop="1">
      <c r="A15" s="567" t="s">
        <v>82</v>
      </c>
      <c r="B15" s="568"/>
      <c r="C15" s="568"/>
      <c r="D15" s="568"/>
      <c r="E15" s="568"/>
      <c r="F15" s="568"/>
      <c r="G15" s="568"/>
      <c r="H15" s="568"/>
      <c r="I15" s="568"/>
      <c r="J15" s="568"/>
      <c r="K15" s="568"/>
      <c r="L15" s="568"/>
      <c r="M15" s="568"/>
      <c r="N15" s="569"/>
    </row>
    <row r="16" spans="1:14" ht="12" customHeight="1">
      <c r="A16" s="62" t="s">
        <v>82</v>
      </c>
      <c r="B16" s="73"/>
      <c r="C16" s="73"/>
      <c r="D16" s="65">
        <v>844949.286</v>
      </c>
      <c r="E16" s="70">
        <f>D16/$D$16*100</f>
        <v>100</v>
      </c>
      <c r="F16" s="65">
        <v>873118.433</v>
      </c>
      <c r="G16" s="65">
        <v>888889.286</v>
      </c>
      <c r="H16" s="65">
        <v>890689.286</v>
      </c>
      <c r="I16" s="65">
        <v>881542.486</v>
      </c>
      <c r="J16" s="84">
        <f aca="true" t="shared" si="6" ref="J16:J32">I16/$I$16*100</f>
        <v>100</v>
      </c>
      <c r="K16" s="84">
        <f>IF(D16=0,"-",I16/D16*100-100)</f>
        <v>4.3308161337389635</v>
      </c>
      <c r="L16" s="84">
        <f>IF(F16=0,"-",I16/F16*100-100)</f>
        <v>0.9648236346420305</v>
      </c>
      <c r="M16" s="84">
        <f>IF(G16=0,"-",I16/G16*100-100)</f>
        <v>-0.8265146307545876</v>
      </c>
      <c r="N16" s="84">
        <f>IF(H16=0,"-",I16/H16*100-100)</f>
        <v>-1.0269349978461406</v>
      </c>
    </row>
    <row r="17" spans="1:14" ht="12" customHeight="1">
      <c r="A17" s="632"/>
      <c r="B17" s="224" t="s">
        <v>93</v>
      </c>
      <c r="C17" s="101"/>
      <c r="D17" s="68">
        <v>190907.139</v>
      </c>
      <c r="E17" s="70">
        <f>D17/$D$16*100</f>
        <v>22.593916837749717</v>
      </c>
      <c r="F17" s="68">
        <v>189761.895</v>
      </c>
      <c r="G17" s="68">
        <v>193340.643</v>
      </c>
      <c r="H17" s="68">
        <v>195140.643</v>
      </c>
      <c r="I17" s="68">
        <v>194992.027</v>
      </c>
      <c r="J17" s="177">
        <f t="shared" si="6"/>
        <v>22.119413425526037</v>
      </c>
      <c r="K17" s="84">
        <f aca="true" t="shared" si="7" ref="K17:K32">IF(D17=0,"-",I17/D17*100-100)</f>
        <v>2.1397251152561694</v>
      </c>
      <c r="L17" s="84">
        <f aca="true" t="shared" si="8" ref="L17:L32">IF(F17=0,"-",I17/F17*100-100)</f>
        <v>2.756155022587663</v>
      </c>
      <c r="M17" s="84">
        <f aca="true" t="shared" si="9" ref="M17:M32">IF(G17=0,"-",I17/G17*100-100)</f>
        <v>0.8541318443840993</v>
      </c>
      <c r="N17" s="84">
        <f aca="true" t="shared" si="10" ref="N17:N32">IF(H17=0,"-",I17/H17*100-100)</f>
        <v>-0.07615840437709664</v>
      </c>
    </row>
    <row r="18" spans="1:14" ht="12" customHeight="1">
      <c r="A18" s="546"/>
      <c r="B18" s="67" t="s">
        <v>94</v>
      </c>
      <c r="C18" s="63"/>
      <c r="D18" s="68">
        <v>654042.147</v>
      </c>
      <c r="E18" s="70">
        <f>D18/$D$16*100</f>
        <v>77.40608316225028</v>
      </c>
      <c r="F18" s="68">
        <v>683356.538</v>
      </c>
      <c r="G18" s="68">
        <v>695548.643</v>
      </c>
      <c r="H18" s="68">
        <v>695548.643</v>
      </c>
      <c r="I18" s="68">
        <v>686550.459</v>
      </c>
      <c r="J18" s="84">
        <f t="shared" si="6"/>
        <v>77.88058657447397</v>
      </c>
      <c r="K18" s="84">
        <f t="shared" si="7"/>
        <v>4.970369593016471</v>
      </c>
      <c r="L18" s="84">
        <f t="shared" si="8"/>
        <v>0.4673872016133487</v>
      </c>
      <c r="M18" s="84">
        <f t="shared" si="9"/>
        <v>-1.2936814830361243</v>
      </c>
      <c r="N18" s="84">
        <f t="shared" si="10"/>
        <v>-1.2936814830361243</v>
      </c>
    </row>
    <row r="19" spans="1:14" ht="12" customHeight="1">
      <c r="A19" s="546"/>
      <c r="B19" s="632"/>
      <c r="C19" s="200" t="s">
        <v>231</v>
      </c>
      <c r="D19" s="68">
        <v>2409.199</v>
      </c>
      <c r="E19" s="70">
        <f aca="true" t="shared" si="11" ref="E19:E32">D19/$D$16*100</f>
        <v>0.28512942018155635</v>
      </c>
      <c r="F19" s="68">
        <v>2708.135</v>
      </c>
      <c r="G19" s="68">
        <v>2558.176</v>
      </c>
      <c r="H19" s="68">
        <v>2558.176</v>
      </c>
      <c r="I19" s="68">
        <v>2482.091</v>
      </c>
      <c r="J19" s="84">
        <f t="shared" si="6"/>
        <v>0.2815622660755116</v>
      </c>
      <c r="K19" s="84">
        <f t="shared" si="7"/>
        <v>3.0255699093350046</v>
      </c>
      <c r="L19" s="84">
        <f t="shared" si="8"/>
        <v>-8.346851246337437</v>
      </c>
      <c r="M19" s="84">
        <f t="shared" si="9"/>
        <v>-2.974189422463496</v>
      </c>
      <c r="N19" s="84">
        <f t="shared" si="10"/>
        <v>-2.974189422463496</v>
      </c>
    </row>
    <row r="20" spans="1:14" ht="12" customHeight="1">
      <c r="A20" s="546"/>
      <c r="B20" s="546"/>
      <c r="C20" s="200" t="s">
        <v>370</v>
      </c>
      <c r="D20" s="68">
        <v>41729.17</v>
      </c>
      <c r="E20" s="70">
        <f t="shared" si="11"/>
        <v>4.938659715016317</v>
      </c>
      <c r="F20" s="68">
        <v>41729.17</v>
      </c>
      <c r="G20" s="68">
        <v>41729.17</v>
      </c>
      <c r="H20" s="68">
        <v>41729.17</v>
      </c>
      <c r="I20" s="68">
        <v>41729.17</v>
      </c>
      <c r="J20" s="84">
        <f t="shared" si="6"/>
        <v>4.733653869519795</v>
      </c>
      <c r="K20" s="84">
        <f t="shared" si="7"/>
        <v>0</v>
      </c>
      <c r="L20" s="84">
        <f t="shared" si="8"/>
        <v>0</v>
      </c>
      <c r="M20" s="84">
        <f t="shared" si="9"/>
        <v>0</v>
      </c>
      <c r="N20" s="84">
        <f t="shared" si="10"/>
        <v>0</v>
      </c>
    </row>
    <row r="21" spans="1:14" ht="12" customHeight="1">
      <c r="A21" s="546"/>
      <c r="B21" s="546"/>
      <c r="C21" s="200" t="s">
        <v>299</v>
      </c>
      <c r="D21" s="68">
        <v>89966.66</v>
      </c>
      <c r="E21" s="70">
        <f t="shared" si="11"/>
        <v>10.647581043106534</v>
      </c>
      <c r="F21" s="68">
        <v>111033.48</v>
      </c>
      <c r="G21" s="69">
        <v>111062.547</v>
      </c>
      <c r="H21" s="69">
        <v>111063.294</v>
      </c>
      <c r="I21" s="69">
        <v>99084.98</v>
      </c>
      <c r="J21" s="84">
        <f t="shared" si="6"/>
        <v>11.239955143806874</v>
      </c>
      <c r="K21" s="84">
        <f t="shared" si="7"/>
        <v>10.135221203054542</v>
      </c>
      <c r="L21" s="84">
        <f t="shared" si="8"/>
        <v>-10.761168613286728</v>
      </c>
      <c r="M21" s="84">
        <f t="shared" si="9"/>
        <v>-10.7845239673821</v>
      </c>
      <c r="N21" s="84">
        <f t="shared" si="10"/>
        <v>-10.785124021263044</v>
      </c>
    </row>
    <row r="22" spans="1:14" ht="12" customHeight="1">
      <c r="A22" s="546"/>
      <c r="B22" s="546"/>
      <c r="C22" s="200" t="s">
        <v>226</v>
      </c>
      <c r="D22" s="68">
        <v>406125.159</v>
      </c>
      <c r="E22" s="70">
        <f t="shared" si="11"/>
        <v>48.06503369244814</v>
      </c>
      <c r="F22" s="68">
        <v>406125.473</v>
      </c>
      <c r="G22" s="69">
        <v>406214.349</v>
      </c>
      <c r="H22" s="69">
        <v>406214.099</v>
      </c>
      <c r="I22" s="69">
        <v>406214.344</v>
      </c>
      <c r="J22" s="84">
        <f t="shared" si="6"/>
        <v>46.07995081929607</v>
      </c>
      <c r="K22" s="84">
        <f t="shared" si="7"/>
        <v>0.02195997909106495</v>
      </c>
      <c r="L22" s="84">
        <f t="shared" si="8"/>
        <v>0.021882646105268577</v>
      </c>
      <c r="M22" s="84">
        <f t="shared" si="9"/>
        <v>-1.23087724546167E-06</v>
      </c>
      <c r="N22" s="84">
        <f t="shared" si="10"/>
        <v>6.031302226006119E-05</v>
      </c>
    </row>
    <row r="23" spans="1:14" ht="12" customHeight="1">
      <c r="A23" s="546"/>
      <c r="B23" s="546"/>
      <c r="C23" s="200" t="s">
        <v>300</v>
      </c>
      <c r="D23" s="68">
        <v>18332.699</v>
      </c>
      <c r="E23" s="70">
        <f t="shared" si="11"/>
        <v>2.169680394285818</v>
      </c>
      <c r="F23" s="68">
        <v>18332.699</v>
      </c>
      <c r="G23" s="69">
        <v>24358.336</v>
      </c>
      <c r="H23" s="69">
        <v>24358.336</v>
      </c>
      <c r="I23" s="69">
        <v>24358.336</v>
      </c>
      <c r="J23" s="84">
        <f t="shared" si="6"/>
        <v>2.7631494099083045</v>
      </c>
      <c r="K23" s="84">
        <f t="shared" si="7"/>
        <v>32.868248150476916</v>
      </c>
      <c r="L23" s="84">
        <f t="shared" si="8"/>
        <v>32.868248150476916</v>
      </c>
      <c r="M23" s="84">
        <f t="shared" si="9"/>
        <v>0</v>
      </c>
      <c r="N23" s="84">
        <f t="shared" si="10"/>
        <v>0</v>
      </c>
    </row>
    <row r="24" spans="1:14" ht="12" customHeight="1">
      <c r="A24" s="546"/>
      <c r="B24" s="546"/>
      <c r="C24" s="200" t="s">
        <v>228</v>
      </c>
      <c r="D24" s="68">
        <v>202.135</v>
      </c>
      <c r="E24" s="70">
        <f t="shared" si="11"/>
        <v>0.023922737535753122</v>
      </c>
      <c r="F24" s="68">
        <v>202.135</v>
      </c>
      <c r="G24" s="69">
        <v>1415.562</v>
      </c>
      <c r="H24" s="69">
        <v>1415.562</v>
      </c>
      <c r="I24" s="69">
        <v>1415.562</v>
      </c>
      <c r="J24" s="84">
        <f t="shared" si="6"/>
        <v>0.16057785330609692</v>
      </c>
      <c r="K24" s="84">
        <f t="shared" si="7"/>
        <v>600.3052415464912</v>
      </c>
      <c r="L24" s="84">
        <f t="shared" si="8"/>
        <v>600.3052415464912</v>
      </c>
      <c r="M24" s="84">
        <f t="shared" si="9"/>
        <v>0</v>
      </c>
      <c r="N24" s="84">
        <f t="shared" si="10"/>
        <v>0</v>
      </c>
    </row>
    <row r="25" spans="1:14" ht="12" customHeight="1">
      <c r="A25" s="546"/>
      <c r="B25" s="546"/>
      <c r="C25" s="200" t="s">
        <v>229</v>
      </c>
      <c r="D25" s="68">
        <v>23684.796</v>
      </c>
      <c r="E25" s="70">
        <f t="shared" si="11"/>
        <v>2.8031026704719886</v>
      </c>
      <c r="F25" s="68">
        <v>24489.996</v>
      </c>
      <c r="G25" s="69">
        <v>24490.065</v>
      </c>
      <c r="H25" s="69">
        <v>24490.065</v>
      </c>
      <c r="I25" s="69">
        <v>28274.465</v>
      </c>
      <c r="J25" s="84">
        <f t="shared" si="6"/>
        <v>3.207385401048044</v>
      </c>
      <c r="K25" s="84">
        <f t="shared" si="7"/>
        <v>19.378123417233567</v>
      </c>
      <c r="L25" s="84">
        <f t="shared" si="8"/>
        <v>15.453122164658595</v>
      </c>
      <c r="M25" s="84">
        <f t="shared" si="9"/>
        <v>15.452796879060955</v>
      </c>
      <c r="N25" s="84">
        <f t="shared" si="10"/>
        <v>15.452796879060955</v>
      </c>
    </row>
    <row r="26" spans="1:14" ht="12" customHeight="1">
      <c r="A26" s="546"/>
      <c r="B26" s="546"/>
      <c r="C26" s="200" t="s">
        <v>234</v>
      </c>
      <c r="D26" s="68">
        <v>7542.594</v>
      </c>
      <c r="E26" s="70">
        <f t="shared" si="11"/>
        <v>0.8926682494409492</v>
      </c>
      <c r="F26" s="68">
        <v>7542.594</v>
      </c>
      <c r="G26" s="69">
        <v>9378.962</v>
      </c>
      <c r="H26" s="69">
        <v>9378.81</v>
      </c>
      <c r="I26" s="69">
        <v>9378.81</v>
      </c>
      <c r="J26" s="84">
        <f t="shared" si="6"/>
        <v>1.0639090173130918</v>
      </c>
      <c r="K26" s="84">
        <f t="shared" si="7"/>
        <v>24.344622022609187</v>
      </c>
      <c r="L26" s="84">
        <f t="shared" si="8"/>
        <v>24.344622022609187</v>
      </c>
      <c r="M26" s="84">
        <f t="shared" si="9"/>
        <v>-0.0016206484256997555</v>
      </c>
      <c r="N26" s="84">
        <f t="shared" si="10"/>
        <v>0</v>
      </c>
    </row>
    <row r="27" spans="1:14" ht="12" customHeight="1">
      <c r="A27" s="546"/>
      <c r="B27" s="546"/>
      <c r="C27" s="200" t="s">
        <v>422</v>
      </c>
      <c r="D27" s="68">
        <v>1972.029</v>
      </c>
      <c r="E27" s="70">
        <f t="shared" si="11"/>
        <v>0.23339022029778958</v>
      </c>
      <c r="F27" s="68">
        <v>1972.029</v>
      </c>
      <c r="G27" s="69">
        <v>1972.029</v>
      </c>
      <c r="H27" s="69">
        <v>1972.029</v>
      </c>
      <c r="I27" s="69">
        <v>1972.029</v>
      </c>
      <c r="J27" s="84">
        <f t="shared" si="6"/>
        <v>0.2237020939226745</v>
      </c>
      <c r="K27" s="84">
        <f>IF(D27=0,"-",I27/D27*100-100)</f>
        <v>0</v>
      </c>
      <c r="L27" s="84">
        <f>IF(F27=0,"-",I27/F27*100-100)</f>
        <v>0</v>
      </c>
      <c r="M27" s="84">
        <f>IF(G27=0,"-",I27/G27*100-100)</f>
        <v>0</v>
      </c>
      <c r="N27" s="84">
        <f>IF(H27=0,"-",I27/H27*100-100)</f>
        <v>0</v>
      </c>
    </row>
    <row r="28" spans="1:14" ht="12" customHeight="1">
      <c r="A28" s="546"/>
      <c r="B28" s="546"/>
      <c r="C28" s="200" t="s">
        <v>315</v>
      </c>
      <c r="D28" s="68">
        <v>7450</v>
      </c>
      <c r="E28" s="70">
        <f t="shared" si="11"/>
        <v>0.8817097219252519</v>
      </c>
      <c r="F28" s="68">
        <v>7450</v>
      </c>
      <c r="G28" s="69">
        <v>7450</v>
      </c>
      <c r="H28" s="69">
        <v>7450</v>
      </c>
      <c r="I28" s="69">
        <v>7450</v>
      </c>
      <c r="J28" s="84">
        <f t="shared" si="6"/>
        <v>0.8451095798915356</v>
      </c>
      <c r="K28" s="84">
        <f>IF(D28=0,"-",I28/D28*100-100)</f>
        <v>0</v>
      </c>
      <c r="L28" s="84">
        <f>IF(F28=0,"-",I28/F28*100-100)</f>
        <v>0</v>
      </c>
      <c r="M28" s="84">
        <f>IF(G28=0,"-",I28/G28*100-100)</f>
        <v>0</v>
      </c>
      <c r="N28" s="84">
        <f>IF(H28=0,"-",I28/H28*100-100)</f>
        <v>0</v>
      </c>
    </row>
    <row r="29" spans="1:14" ht="12" customHeight="1">
      <c r="A29" s="546"/>
      <c r="B29" s="546"/>
      <c r="C29" s="426" t="s">
        <v>423</v>
      </c>
      <c r="D29" s="68">
        <v>2855</v>
      </c>
      <c r="E29" s="70">
        <f t="shared" si="11"/>
        <v>0.3378901014894757</v>
      </c>
      <c r="F29" s="68">
        <v>2855</v>
      </c>
      <c r="G29" s="69">
        <v>3077.703</v>
      </c>
      <c r="H29" s="69">
        <v>3077.703</v>
      </c>
      <c r="I29" s="69">
        <v>2347.703</v>
      </c>
      <c r="J29" s="84">
        <f t="shared" si="6"/>
        <v>0.26631762362954337</v>
      </c>
      <c r="K29" s="84">
        <f>IF(D29=0,"-",I29/D29*100-100)</f>
        <v>-17.76872154115587</v>
      </c>
      <c r="L29" s="84">
        <f>IF(F29=0,"-",I29/F29*100-100)</f>
        <v>-17.76872154115587</v>
      </c>
      <c r="M29" s="84">
        <f>IF(G29=0,"-",I29/G29*100-100)</f>
        <v>-23.718987829559907</v>
      </c>
      <c r="N29" s="84">
        <f>IF(H29=0,"-",I29/H29*100-100)</f>
        <v>-23.718987829559907</v>
      </c>
    </row>
    <row r="30" spans="1:14" ht="12" customHeight="1">
      <c r="A30" s="546"/>
      <c r="B30" s="546"/>
      <c r="C30" s="200" t="s">
        <v>230</v>
      </c>
      <c r="D30" s="68">
        <v>7606.555</v>
      </c>
      <c r="E30" s="70">
        <f t="shared" si="11"/>
        <v>0.9002380528669979</v>
      </c>
      <c r="F30" s="68">
        <v>14749.676</v>
      </c>
      <c r="G30" s="69">
        <v>17449.676</v>
      </c>
      <c r="H30" s="69">
        <v>17449.676</v>
      </c>
      <c r="I30" s="69">
        <v>17450.374</v>
      </c>
      <c r="J30" s="84">
        <f t="shared" si="6"/>
        <v>1.979527280549017</v>
      </c>
      <c r="K30" s="84">
        <f t="shared" si="7"/>
        <v>129.41231608790048</v>
      </c>
      <c r="L30" s="84">
        <f t="shared" si="8"/>
        <v>18.310219153288514</v>
      </c>
      <c r="M30" s="84">
        <f t="shared" si="9"/>
        <v>0.004000074270720688</v>
      </c>
      <c r="N30" s="84">
        <f t="shared" si="10"/>
        <v>0.004000074270720688</v>
      </c>
    </row>
    <row r="31" spans="1:14" ht="12" customHeight="1">
      <c r="A31" s="546"/>
      <c r="B31" s="546"/>
      <c r="C31" s="200" t="s">
        <v>227</v>
      </c>
      <c r="D31" s="68">
        <v>40016.655</v>
      </c>
      <c r="E31" s="70">
        <f t="shared" si="11"/>
        <v>4.7359830540172805</v>
      </c>
      <c r="F31" s="68">
        <v>40016.655</v>
      </c>
      <c r="G31" s="69">
        <v>40016.822</v>
      </c>
      <c r="H31" s="69">
        <v>40016.822</v>
      </c>
      <c r="I31" s="69">
        <v>40016.822</v>
      </c>
      <c r="J31" s="84">
        <f t="shared" si="6"/>
        <v>4.539409346176424</v>
      </c>
      <c r="K31" s="84">
        <f t="shared" si="7"/>
        <v>0.00041732623579093797</v>
      </c>
      <c r="L31" s="84">
        <f t="shared" si="8"/>
        <v>0.00041732623579093797</v>
      </c>
      <c r="M31" s="84">
        <f t="shared" si="9"/>
        <v>0</v>
      </c>
      <c r="N31" s="84">
        <f t="shared" si="10"/>
        <v>0</v>
      </c>
    </row>
    <row r="32" spans="1:14" ht="12" customHeight="1">
      <c r="A32" s="547"/>
      <c r="B32" s="547"/>
      <c r="C32" s="92" t="s">
        <v>232</v>
      </c>
      <c r="D32" s="68">
        <v>4149.495999999999</v>
      </c>
      <c r="E32" s="70">
        <f t="shared" si="11"/>
        <v>0.49109408916643543</v>
      </c>
      <c r="F32" s="68">
        <v>4149.091</v>
      </c>
      <c r="G32" s="69">
        <v>4375.246000000001</v>
      </c>
      <c r="H32" s="69">
        <v>4374.901000000002</v>
      </c>
      <c r="I32" s="69">
        <v>4375.773000000003</v>
      </c>
      <c r="J32" s="84">
        <f t="shared" si="6"/>
        <v>0.49637687003097014</v>
      </c>
      <c r="K32" s="84">
        <f t="shared" si="7"/>
        <v>5.453120089765221</v>
      </c>
      <c r="L32" s="84">
        <f t="shared" si="8"/>
        <v>5.4634135525107155</v>
      </c>
      <c r="M32" s="84">
        <f t="shared" si="9"/>
        <v>0.012045037010537385</v>
      </c>
      <c r="N32" s="84">
        <f t="shared" si="10"/>
        <v>0.019931879601415403</v>
      </c>
    </row>
    <row r="33" spans="1:14" ht="12.75" customHeight="1">
      <c r="A33" s="545"/>
      <c r="B33" s="545"/>
      <c r="C33" s="545"/>
      <c r="D33" s="545"/>
      <c r="E33" s="545"/>
      <c r="F33" s="545"/>
      <c r="G33" s="545"/>
      <c r="H33" s="545"/>
      <c r="I33" s="545"/>
      <c r="J33" s="545"/>
      <c r="K33" s="545"/>
      <c r="L33" s="545"/>
      <c r="M33" s="545"/>
      <c r="N33" s="545"/>
    </row>
    <row r="34" spans="1:9" ht="12.75">
      <c r="A34" s="1"/>
      <c r="B34" s="1"/>
      <c r="C34" s="1"/>
      <c r="D34" s="245"/>
      <c r="E34" s="245"/>
      <c r="F34" s="245"/>
      <c r="G34" s="245"/>
      <c r="H34" s="245"/>
      <c r="I34" s="245"/>
    </row>
    <row r="35" spans="1:8" ht="12.75">
      <c r="A35" s="1"/>
      <c r="B35" s="1"/>
      <c r="C35" s="1"/>
      <c r="H35" s="412"/>
    </row>
    <row r="36" spans="1:8" ht="12.75">
      <c r="A36" s="1"/>
      <c r="B36" s="1"/>
      <c r="C36" s="1"/>
      <c r="H36" s="5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  <row r="64" spans="1:3" ht="12.75">
      <c r="A64" s="1"/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1"/>
      <c r="B67" s="1"/>
      <c r="C67" s="1"/>
    </row>
    <row r="68" spans="1:3" ht="12.75">
      <c r="A68" s="1"/>
      <c r="B68" s="1"/>
      <c r="C68" s="1"/>
    </row>
    <row r="69" spans="1:3" ht="12.75">
      <c r="A69" s="1"/>
      <c r="B69" s="1"/>
      <c r="C69" s="1"/>
    </row>
    <row r="70" spans="1:3" ht="12.75">
      <c r="A70" s="1"/>
      <c r="B70" s="1"/>
      <c r="C70" s="1"/>
    </row>
    <row r="71" spans="1:3" ht="12.75">
      <c r="A71" s="1"/>
      <c r="B71" s="1"/>
      <c r="C71" s="1"/>
    </row>
    <row r="72" spans="1:3" ht="12.75">
      <c r="A72" s="1"/>
      <c r="B72" s="1"/>
      <c r="C72" s="1"/>
    </row>
    <row r="73" spans="1:3" ht="12.75">
      <c r="A73" s="1"/>
      <c r="B73" s="1"/>
      <c r="C73" s="1"/>
    </row>
    <row r="74" spans="1:3" ht="12.75">
      <c r="A74" s="1"/>
      <c r="B74" s="1"/>
      <c r="C74" s="1"/>
    </row>
    <row r="75" spans="1:3" ht="12.75">
      <c r="A75" s="1"/>
      <c r="B75" s="1"/>
      <c r="C75" s="1"/>
    </row>
    <row r="76" spans="1:3" ht="12.75">
      <c r="A76" s="1"/>
      <c r="B76" s="1"/>
      <c r="C76" s="1"/>
    </row>
    <row r="77" spans="1:3" ht="12.75">
      <c r="A77" s="1"/>
      <c r="B77" s="1"/>
      <c r="C77" s="1"/>
    </row>
    <row r="78" spans="1:3" ht="12.75">
      <c r="A78" s="1"/>
      <c r="B78" s="1"/>
      <c r="C78" s="1"/>
    </row>
    <row r="79" spans="1:3" ht="12.75">
      <c r="A79" s="1"/>
      <c r="B79" s="1"/>
      <c r="C79" s="1"/>
    </row>
  </sheetData>
  <mergeCells count="14">
    <mergeCell ref="A6:N6"/>
    <mergeCell ref="K3:N3"/>
    <mergeCell ref="D4:E4"/>
    <mergeCell ref="I4:J4"/>
    <mergeCell ref="A3:C5"/>
    <mergeCell ref="K5:N5"/>
    <mergeCell ref="F5:H5"/>
    <mergeCell ref="D3:G3"/>
    <mergeCell ref="H3:J3"/>
    <mergeCell ref="A13:C13"/>
    <mergeCell ref="A33:N33"/>
    <mergeCell ref="A17:A32"/>
    <mergeCell ref="B19:B32"/>
    <mergeCell ref="A15:N15"/>
  </mergeCells>
  <printOptions horizontalCentered="1"/>
  <pageMargins left="0.5905511811023623" right="0.5905511811023623" top="0.99" bottom="0.3937007874015748" header="0.72" footer="0.2755905511811024"/>
  <pageSetup horizontalDpi="600" verticalDpi="600" orientation="landscape" paperSize="9" scale="90" r:id="rId1"/>
  <headerFooter alignWithMargins="0">
    <oddFooter>&amp;L&amp;"Times New Roman,Regular"&amp;11 21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F43" sqref="F43"/>
    </sheetView>
  </sheetViews>
  <sheetFormatPr defaultColWidth="9.140625" defaultRowHeight="12.75"/>
  <cols>
    <col min="1" max="1" width="1.57421875" style="8" customWidth="1"/>
    <col min="2" max="2" width="81.00390625" style="8" customWidth="1"/>
    <col min="3" max="6" width="10.140625" style="8" customWidth="1"/>
    <col min="7" max="7" width="10.140625" style="7" customWidth="1"/>
    <col min="8" max="9" width="9.140625" style="7" customWidth="1"/>
    <col min="10" max="16384" width="9.140625" style="8" customWidth="1"/>
  </cols>
  <sheetData>
    <row r="1" spans="7:9" s="12" customFormat="1" ht="12.75" customHeight="1">
      <c r="G1" s="136" t="s">
        <v>286</v>
      </c>
      <c r="H1" s="13"/>
      <c r="I1" s="13"/>
    </row>
    <row r="2" spans="1:9" s="12" customFormat="1" ht="22.5" customHeight="1" thickBot="1">
      <c r="A2" s="14" t="s">
        <v>366</v>
      </c>
      <c r="G2" s="13"/>
      <c r="H2" s="13"/>
      <c r="I2" s="13"/>
    </row>
    <row r="3" spans="1:7" ht="12.75">
      <c r="A3" s="651" t="s">
        <v>119</v>
      </c>
      <c r="B3" s="652"/>
      <c r="C3" s="656">
        <v>2007</v>
      </c>
      <c r="D3" s="657"/>
      <c r="E3" s="658"/>
      <c r="F3" s="656">
        <v>2008</v>
      </c>
      <c r="G3" s="659"/>
    </row>
    <row r="4" spans="1:9" s="21" customFormat="1" ht="12.75" customHeight="1" thickBot="1">
      <c r="A4" s="653"/>
      <c r="B4" s="654"/>
      <c r="C4" s="249" t="s">
        <v>368</v>
      </c>
      <c r="D4" s="249" t="s">
        <v>380</v>
      </c>
      <c r="E4" s="249" t="s">
        <v>396</v>
      </c>
      <c r="F4" s="249" t="s">
        <v>401</v>
      </c>
      <c r="G4" s="310" t="s">
        <v>411</v>
      </c>
      <c r="H4" s="20"/>
      <c r="I4" s="20"/>
    </row>
    <row r="5" spans="1:7" ht="13.5" thickTop="1">
      <c r="A5" s="645" t="s">
        <v>270</v>
      </c>
      <c r="B5" s="646"/>
      <c r="C5" s="646"/>
      <c r="D5" s="646"/>
      <c r="E5" s="646"/>
      <c r="F5" s="655"/>
      <c r="G5" s="647"/>
    </row>
    <row r="6" spans="1:9" s="439" customFormat="1" ht="12.75">
      <c r="A6" s="233" t="s">
        <v>424</v>
      </c>
      <c r="B6" s="473"/>
      <c r="C6" s="374">
        <v>0.5</v>
      </c>
      <c r="D6" s="373">
        <v>0.51</v>
      </c>
      <c r="E6" s="402">
        <v>0.49</v>
      </c>
      <c r="F6" s="440" t="s">
        <v>428</v>
      </c>
      <c r="G6" s="474">
        <v>0.6988450394992839</v>
      </c>
      <c r="H6" s="438"/>
      <c r="I6" s="438"/>
    </row>
    <row r="7" spans="1:9" s="439" customFormat="1" ht="12.75">
      <c r="A7" s="233" t="s">
        <v>430</v>
      </c>
      <c r="B7" s="475"/>
      <c r="C7" s="476">
        <v>121.85</v>
      </c>
      <c r="D7" s="477">
        <v>125.94</v>
      </c>
      <c r="E7" s="478">
        <v>129.81</v>
      </c>
      <c r="F7" s="440" t="s">
        <v>429</v>
      </c>
      <c r="G7" s="474">
        <v>122.92312436583678</v>
      </c>
      <c r="H7" s="438"/>
      <c r="I7" s="438"/>
    </row>
    <row r="8" spans="1:9" s="26" customFormat="1" ht="12.75" customHeight="1" thickBot="1">
      <c r="A8" s="234" t="s">
        <v>425</v>
      </c>
      <c r="B8" s="427"/>
      <c r="C8" s="374">
        <v>0.41</v>
      </c>
      <c r="D8" s="373">
        <v>0.41</v>
      </c>
      <c r="E8" s="402">
        <v>0.374</v>
      </c>
      <c r="F8" s="402">
        <v>0.467</v>
      </c>
      <c r="G8" s="375">
        <v>0.569</v>
      </c>
      <c r="H8" s="19"/>
      <c r="I8" s="25"/>
    </row>
    <row r="9" spans="1:7" ht="13.5" customHeight="1" thickTop="1">
      <c r="A9" s="645" t="s">
        <v>271</v>
      </c>
      <c r="B9" s="646"/>
      <c r="C9" s="646"/>
      <c r="D9" s="646"/>
      <c r="E9" s="646"/>
      <c r="F9" s="646"/>
      <c r="G9" s="647"/>
    </row>
    <row r="10" spans="1:9" s="21" customFormat="1" ht="12">
      <c r="A10" s="235" t="s">
        <v>85</v>
      </c>
      <c r="B10" s="93"/>
      <c r="C10" s="376">
        <v>48.11</v>
      </c>
      <c r="D10" s="377">
        <v>54.69</v>
      </c>
      <c r="E10" s="403">
        <v>55.7</v>
      </c>
      <c r="F10" s="403">
        <v>51.408</v>
      </c>
      <c r="G10" s="378">
        <v>50.72</v>
      </c>
      <c r="H10" s="19"/>
      <c r="I10" s="20"/>
    </row>
    <row r="11" spans="1:9" s="21" customFormat="1" ht="12">
      <c r="A11" s="661" t="s">
        <v>86</v>
      </c>
      <c r="B11" s="662"/>
      <c r="C11" s="380">
        <v>70.6</v>
      </c>
      <c r="D11" s="379">
        <v>69.46</v>
      </c>
      <c r="E11" s="404">
        <v>68.1</v>
      </c>
      <c r="F11" s="404">
        <v>71.33</v>
      </c>
      <c r="G11" s="381">
        <v>71.1</v>
      </c>
      <c r="H11" s="20"/>
      <c r="I11" s="20"/>
    </row>
    <row r="12" spans="1:9" s="21" customFormat="1" ht="12">
      <c r="A12" s="665" t="s">
        <v>87</v>
      </c>
      <c r="B12" s="666"/>
      <c r="C12" s="380">
        <v>151.21</v>
      </c>
      <c r="D12" s="379">
        <v>158.1</v>
      </c>
      <c r="E12" s="404">
        <v>146.54</v>
      </c>
      <c r="F12" s="404">
        <v>158.91</v>
      </c>
      <c r="G12" s="381">
        <v>154.54</v>
      </c>
      <c r="H12" s="20"/>
      <c r="I12" s="20"/>
    </row>
    <row r="13" spans="1:9" s="21" customFormat="1" ht="12.75" customHeight="1">
      <c r="A13" s="663" t="s">
        <v>88</v>
      </c>
      <c r="B13" s="664"/>
      <c r="C13" s="380">
        <v>55.02</v>
      </c>
      <c r="D13" s="379">
        <v>55.81</v>
      </c>
      <c r="E13" s="404">
        <v>56.5</v>
      </c>
      <c r="F13" s="404">
        <v>57.18</v>
      </c>
      <c r="G13" s="381">
        <v>57.88</v>
      </c>
      <c r="H13" s="20"/>
      <c r="I13" s="20"/>
    </row>
    <row r="14" spans="1:9" s="21" customFormat="1" ht="12.75" thickBot="1">
      <c r="A14" s="236" t="s">
        <v>89</v>
      </c>
      <c r="B14" s="206"/>
      <c r="C14" s="383">
        <v>66.92</v>
      </c>
      <c r="D14" s="382">
        <v>65.24</v>
      </c>
      <c r="E14" s="405">
        <v>60.92</v>
      </c>
      <c r="F14" s="405">
        <v>58.06</v>
      </c>
      <c r="G14" s="384">
        <v>59.77</v>
      </c>
      <c r="H14" s="20"/>
      <c r="I14" s="20"/>
    </row>
    <row r="15" spans="1:7" ht="13.5" thickTop="1">
      <c r="A15" s="648" t="s">
        <v>235</v>
      </c>
      <c r="B15" s="649"/>
      <c r="C15" s="649"/>
      <c r="D15" s="649"/>
      <c r="E15" s="649"/>
      <c r="F15" s="649"/>
      <c r="G15" s="650"/>
    </row>
    <row r="16" spans="1:9" s="21" customFormat="1" ht="12">
      <c r="A16" s="235" t="s">
        <v>272</v>
      </c>
      <c r="B16" s="93"/>
      <c r="C16" s="385">
        <v>10.53</v>
      </c>
      <c r="D16" s="386">
        <v>11.01</v>
      </c>
      <c r="E16" s="406">
        <v>11.05</v>
      </c>
      <c r="F16" s="406">
        <v>12.58</v>
      </c>
      <c r="G16" s="387">
        <v>12.17</v>
      </c>
      <c r="H16" s="20"/>
      <c r="I16" s="20"/>
    </row>
    <row r="17" spans="1:9" s="21" customFormat="1" ht="12">
      <c r="A17" s="235" t="s">
        <v>277</v>
      </c>
      <c r="B17" s="93"/>
      <c r="C17" s="294">
        <v>1455481.14</v>
      </c>
      <c r="D17" s="251">
        <v>1592690.34</v>
      </c>
      <c r="E17" s="407">
        <v>1660514.59</v>
      </c>
      <c r="F17" s="424">
        <v>1807650</v>
      </c>
      <c r="G17" s="415">
        <v>1796428</v>
      </c>
      <c r="H17" s="20"/>
      <c r="I17" s="20"/>
    </row>
    <row r="18" spans="1:9" s="21" customFormat="1" ht="12">
      <c r="A18" s="235" t="s">
        <v>269</v>
      </c>
      <c r="B18" s="93"/>
      <c r="C18" s="294">
        <v>1298821.06</v>
      </c>
      <c r="D18" s="251">
        <v>1417711.84</v>
      </c>
      <c r="E18" s="407">
        <v>1472307.85</v>
      </c>
      <c r="F18" s="424">
        <v>1650334</v>
      </c>
      <c r="G18" s="415">
        <v>1634006</v>
      </c>
      <c r="H18" s="20"/>
      <c r="I18" s="20"/>
    </row>
    <row r="19" spans="1:9" s="21" customFormat="1" ht="12">
      <c r="A19" s="235" t="s">
        <v>288</v>
      </c>
      <c r="B19" s="93"/>
      <c r="C19" s="294">
        <v>13819585</v>
      </c>
      <c r="D19" s="251">
        <v>14464143</v>
      </c>
      <c r="E19" s="407">
        <v>15022463</v>
      </c>
      <c r="F19" s="424">
        <v>14367307</v>
      </c>
      <c r="G19" s="415">
        <v>14765591</v>
      </c>
      <c r="H19" s="20"/>
      <c r="I19" s="20"/>
    </row>
    <row r="20" spans="1:9" s="21" customFormat="1" ht="12.75" thickBot="1">
      <c r="A20" s="236" t="s">
        <v>273</v>
      </c>
      <c r="B20" s="206"/>
      <c r="C20" s="383">
        <v>74.04</v>
      </c>
      <c r="D20" s="382">
        <v>71.07</v>
      </c>
      <c r="E20" s="405">
        <v>68.545</v>
      </c>
      <c r="F20" s="425">
        <v>67.44</v>
      </c>
      <c r="G20" s="416">
        <v>65.79</v>
      </c>
      <c r="H20" s="20"/>
      <c r="I20" s="20"/>
    </row>
    <row r="21" spans="1:7" ht="13.5" thickTop="1">
      <c r="A21" s="648" t="s">
        <v>274</v>
      </c>
      <c r="B21" s="649"/>
      <c r="C21" s="649"/>
      <c r="D21" s="649"/>
      <c r="E21" s="649"/>
      <c r="F21" s="649"/>
      <c r="G21" s="650"/>
    </row>
    <row r="22" spans="1:9" s="23" customFormat="1" ht="12" customHeight="1">
      <c r="A22" s="237" t="s">
        <v>126</v>
      </c>
      <c r="B22" s="95"/>
      <c r="C22" s="388">
        <v>25.87</v>
      </c>
      <c r="D22" s="389">
        <v>24.24</v>
      </c>
      <c r="E22" s="408">
        <v>24.16</v>
      </c>
      <c r="F22" s="408">
        <v>19.46</v>
      </c>
      <c r="G22" s="390">
        <v>17.69</v>
      </c>
      <c r="H22" s="22"/>
      <c r="I22" s="22"/>
    </row>
    <row r="23" spans="1:9" s="23" customFormat="1" ht="11.25" customHeight="1">
      <c r="A23" s="238" t="s">
        <v>127</v>
      </c>
      <c r="B23" s="96"/>
      <c r="C23" s="392">
        <v>2.09</v>
      </c>
      <c r="D23" s="391">
        <v>1.98</v>
      </c>
      <c r="E23" s="409">
        <v>1.99</v>
      </c>
      <c r="F23" s="409">
        <v>1.62</v>
      </c>
      <c r="G23" s="393">
        <v>1.49</v>
      </c>
      <c r="H23" s="22"/>
      <c r="I23" s="22"/>
    </row>
    <row r="24" spans="1:9" s="23" customFormat="1" ht="12" customHeight="1">
      <c r="A24" s="238" t="s">
        <v>128</v>
      </c>
      <c r="B24" s="96"/>
      <c r="C24" s="392">
        <v>4.51</v>
      </c>
      <c r="D24" s="391">
        <v>4.69</v>
      </c>
      <c r="E24" s="409">
        <v>4.92</v>
      </c>
      <c r="F24" s="409">
        <v>5.26</v>
      </c>
      <c r="G24" s="393">
        <v>5.18</v>
      </c>
      <c r="H24" s="22"/>
      <c r="I24" s="22"/>
    </row>
    <row r="25" spans="1:9" s="23" customFormat="1" ht="12.75" customHeight="1">
      <c r="A25" s="238" t="s">
        <v>129</v>
      </c>
      <c r="B25" s="96"/>
      <c r="C25" s="392">
        <v>2.4</v>
      </c>
      <c r="D25" s="391">
        <v>2.5</v>
      </c>
      <c r="E25" s="409">
        <v>2.64</v>
      </c>
      <c r="F25" s="409">
        <v>3.09</v>
      </c>
      <c r="G25" s="393">
        <v>2.97</v>
      </c>
      <c r="H25" s="22"/>
      <c r="I25" s="22"/>
    </row>
    <row r="26" spans="1:9" s="23" customFormat="1" ht="12" customHeight="1">
      <c r="A26" s="238" t="s">
        <v>130</v>
      </c>
      <c r="B26" s="96"/>
      <c r="C26" s="392">
        <v>6.49</v>
      </c>
      <c r="D26" s="391">
        <v>6.69</v>
      </c>
      <c r="E26" s="409">
        <v>6.88</v>
      </c>
      <c r="F26" s="409">
        <v>7.14</v>
      </c>
      <c r="G26" s="393">
        <v>6.97</v>
      </c>
      <c r="H26" s="22"/>
      <c r="I26" s="22"/>
    </row>
    <row r="27" spans="1:9" s="23" customFormat="1" ht="12" customHeight="1">
      <c r="A27" s="238" t="s">
        <v>131</v>
      </c>
      <c r="B27" s="96"/>
      <c r="C27" s="392">
        <v>42.08</v>
      </c>
      <c r="D27" s="391">
        <v>42.62</v>
      </c>
      <c r="E27" s="409">
        <v>43.46</v>
      </c>
      <c r="F27" s="409">
        <v>46.56</v>
      </c>
      <c r="G27" s="393">
        <v>49.11</v>
      </c>
      <c r="H27" s="22"/>
      <c r="I27" s="22"/>
    </row>
    <row r="28" spans="1:9" s="23" customFormat="1" ht="12" customHeight="1">
      <c r="A28" s="238" t="s">
        <v>171</v>
      </c>
      <c r="B28" s="182"/>
      <c r="C28" s="395">
        <v>44.4</v>
      </c>
      <c r="D28" s="394">
        <v>44.69</v>
      </c>
      <c r="E28" s="410">
        <v>45.62</v>
      </c>
      <c r="F28" s="410">
        <v>46.97</v>
      </c>
      <c r="G28" s="396">
        <v>48.77</v>
      </c>
      <c r="H28" s="22"/>
      <c r="I28" s="22"/>
    </row>
    <row r="29" spans="1:9" s="23" customFormat="1" ht="12" customHeight="1" thickBot="1">
      <c r="A29" s="239" t="s">
        <v>172</v>
      </c>
      <c r="B29" s="240"/>
      <c r="C29" s="397">
        <v>2.69</v>
      </c>
      <c r="D29" s="398">
        <v>2.71</v>
      </c>
      <c r="E29" s="411">
        <v>2.71</v>
      </c>
      <c r="F29" s="411">
        <v>2.5</v>
      </c>
      <c r="G29" s="399">
        <v>2.51</v>
      </c>
      <c r="H29" s="22"/>
      <c r="I29" s="22"/>
    </row>
    <row r="30" spans="1:9" s="27" customFormat="1" ht="12" customHeight="1">
      <c r="A30" s="120" t="s">
        <v>371</v>
      </c>
      <c r="C30" s="225"/>
      <c r="G30" s="28"/>
      <c r="H30" s="28"/>
      <c r="I30" s="28"/>
    </row>
    <row r="31" spans="1:9" s="21" customFormat="1" ht="12" customHeight="1">
      <c r="A31" s="120" t="s">
        <v>134</v>
      </c>
      <c r="G31" s="20"/>
      <c r="H31" s="20"/>
      <c r="I31" s="20"/>
    </row>
    <row r="32" spans="1:9" s="27" customFormat="1" ht="12" customHeight="1">
      <c r="A32" s="120" t="s">
        <v>135</v>
      </c>
      <c r="G32" s="28"/>
      <c r="H32" s="28"/>
      <c r="I32" s="28"/>
    </row>
    <row r="33" spans="1:9" s="27" customFormat="1" ht="12" customHeight="1">
      <c r="A33" s="120" t="s">
        <v>136</v>
      </c>
      <c r="G33" s="28"/>
      <c r="H33" s="28"/>
      <c r="I33" s="28"/>
    </row>
    <row r="34" spans="1:9" s="27" customFormat="1" ht="12" customHeight="1">
      <c r="A34" s="120" t="s">
        <v>137</v>
      </c>
      <c r="G34" s="28"/>
      <c r="H34" s="28"/>
      <c r="I34" s="28"/>
    </row>
    <row r="35" spans="1:9" s="27" customFormat="1" ht="12" customHeight="1">
      <c r="A35" s="120" t="s">
        <v>138</v>
      </c>
      <c r="G35" s="28"/>
      <c r="H35" s="28"/>
      <c r="I35" s="28"/>
    </row>
    <row r="36" spans="1:7" ht="34.5" customHeight="1">
      <c r="A36" s="667" t="s">
        <v>367</v>
      </c>
      <c r="B36" s="667"/>
      <c r="C36" s="667"/>
      <c r="D36" s="667"/>
      <c r="E36" s="667"/>
      <c r="F36" s="667"/>
      <c r="G36" s="667"/>
    </row>
    <row r="37" spans="1:9" s="27" customFormat="1" ht="12" customHeight="1">
      <c r="A37" s="120" t="s">
        <v>173</v>
      </c>
      <c r="G37" s="28"/>
      <c r="H37" s="28"/>
      <c r="I37" s="28"/>
    </row>
    <row r="38" spans="1:9" s="21" customFormat="1" ht="11.25">
      <c r="A38" s="668" t="s">
        <v>432</v>
      </c>
      <c r="B38" s="668"/>
      <c r="C38" s="668"/>
      <c r="D38" s="668"/>
      <c r="G38" s="20"/>
      <c r="H38" s="20"/>
      <c r="I38" s="20"/>
    </row>
    <row r="39" ht="12.75">
      <c r="A39" s="27" t="s">
        <v>431</v>
      </c>
    </row>
    <row r="43" spans="1:2" ht="25.5" customHeight="1">
      <c r="A43" s="660"/>
      <c r="B43" s="660"/>
    </row>
  </sheetData>
  <mergeCells count="13">
    <mergeCell ref="A43:B43"/>
    <mergeCell ref="A11:B11"/>
    <mergeCell ref="A13:B13"/>
    <mergeCell ref="A12:B12"/>
    <mergeCell ref="A36:G36"/>
    <mergeCell ref="A38:D38"/>
    <mergeCell ref="A9:G9"/>
    <mergeCell ref="A15:G15"/>
    <mergeCell ref="A21:G21"/>
    <mergeCell ref="A3:B4"/>
    <mergeCell ref="A5:G5"/>
    <mergeCell ref="C3:E3"/>
    <mergeCell ref="F3:G3"/>
  </mergeCells>
  <printOptions/>
  <pageMargins left="1.03" right="0.5" top="0.68" bottom="0.47" header="0.47" footer="0.22"/>
  <pageSetup horizontalDpi="600" verticalDpi="600" orientation="landscape" paperSize="9" scale="90" r:id="rId1"/>
  <headerFooter alignWithMargins="0">
    <oddFooter>&amp;L&amp;"Times New Roman,Regular"&amp;11 22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85"/>
  <sheetViews>
    <sheetView workbookViewId="0" topLeftCell="A1">
      <selection activeCell="H45" sqref="H45"/>
    </sheetView>
  </sheetViews>
  <sheetFormatPr defaultColWidth="9.140625" defaultRowHeight="12.75"/>
  <cols>
    <col min="1" max="1" width="1.28515625" style="4" customWidth="1"/>
    <col min="2" max="2" width="67.28125" style="4" customWidth="1"/>
    <col min="3" max="7" width="10.00390625" style="0" customWidth="1"/>
    <col min="8" max="8" width="10.7109375" style="163" customWidth="1"/>
  </cols>
  <sheetData>
    <row r="1" spans="7:8" ht="15">
      <c r="G1" s="136"/>
      <c r="H1" s="136" t="s">
        <v>287</v>
      </c>
    </row>
    <row r="2" ht="19.5" customHeight="1" thickBot="1">
      <c r="A2" s="10" t="s">
        <v>118</v>
      </c>
    </row>
    <row r="3" spans="1:8" ht="24" customHeight="1">
      <c r="A3" s="671" t="s">
        <v>119</v>
      </c>
      <c r="B3" s="672"/>
      <c r="C3" s="656">
        <v>2007</v>
      </c>
      <c r="D3" s="657"/>
      <c r="E3" s="658"/>
      <c r="F3" s="657">
        <v>2008</v>
      </c>
      <c r="G3" s="658"/>
      <c r="H3" s="669" t="s">
        <v>416</v>
      </c>
    </row>
    <row r="4" spans="1:8" s="16" customFormat="1" ht="12">
      <c r="A4" s="673"/>
      <c r="B4" s="565"/>
      <c r="C4" s="30" t="s">
        <v>368</v>
      </c>
      <c r="D4" s="30" t="s">
        <v>380</v>
      </c>
      <c r="E4" s="30" t="s">
        <v>396</v>
      </c>
      <c r="F4" s="30" t="s">
        <v>401</v>
      </c>
      <c r="G4" s="159" t="s">
        <v>411</v>
      </c>
      <c r="H4" s="670"/>
    </row>
    <row r="5" spans="1:8" s="16" customFormat="1" ht="12">
      <c r="A5" s="674"/>
      <c r="B5" s="595"/>
      <c r="C5" s="677" t="s">
        <v>53</v>
      </c>
      <c r="D5" s="677"/>
      <c r="E5" s="677"/>
      <c r="F5" s="677"/>
      <c r="G5" s="677"/>
      <c r="H5" s="169" t="s">
        <v>67</v>
      </c>
    </row>
    <row r="6" spans="1:8" s="16" customFormat="1" ht="12">
      <c r="A6" s="72" t="s">
        <v>28</v>
      </c>
      <c r="B6" s="64"/>
      <c r="C6" s="56">
        <v>493736.36</v>
      </c>
      <c r="D6" s="114">
        <v>793066.713</v>
      </c>
      <c r="E6" s="114">
        <v>1128131.281</v>
      </c>
      <c r="F6" s="114">
        <v>332283.206</v>
      </c>
      <c r="G6" s="114">
        <v>661872.183</v>
      </c>
      <c r="H6" s="141">
        <f>((G6/C6)*100)-100</f>
        <v>34.05376565744521</v>
      </c>
    </row>
    <row r="7" spans="1:8" s="16" customFormat="1" ht="12">
      <c r="A7" s="678"/>
      <c r="B7" s="98" t="s">
        <v>218</v>
      </c>
      <c r="C7" s="56">
        <v>63776.093</v>
      </c>
      <c r="D7" s="68">
        <v>100737.46</v>
      </c>
      <c r="E7" s="68">
        <v>141531.817</v>
      </c>
      <c r="F7" s="68">
        <v>41857.788</v>
      </c>
      <c r="G7" s="68">
        <v>84209.802</v>
      </c>
      <c r="H7" s="141">
        <f aca="true" t="shared" si="0" ref="H7:H38">((G7/C7)*100)-100</f>
        <v>32.03976292495685</v>
      </c>
    </row>
    <row r="8" spans="1:8" s="447" customFormat="1" ht="12">
      <c r="A8" s="681"/>
      <c r="B8" s="97" t="s">
        <v>219</v>
      </c>
      <c r="C8" s="191">
        <v>389249.716</v>
      </c>
      <c r="D8" s="69">
        <v>628586.299</v>
      </c>
      <c r="E8" s="69">
        <v>896187.707</v>
      </c>
      <c r="F8" s="69">
        <v>268331.38</v>
      </c>
      <c r="G8" s="69">
        <v>533065.807</v>
      </c>
      <c r="H8" s="449">
        <f t="shared" si="0"/>
        <v>36.946999596526354</v>
      </c>
    </row>
    <row r="9" spans="1:8" s="447" customFormat="1" ht="12.75" customHeight="1">
      <c r="A9" s="681"/>
      <c r="B9" s="98" t="s">
        <v>164</v>
      </c>
      <c r="C9" s="191">
        <v>31870.881</v>
      </c>
      <c r="D9" s="69">
        <v>49401.058</v>
      </c>
      <c r="E9" s="69">
        <v>67813.018</v>
      </c>
      <c r="F9" s="69">
        <v>16499.473</v>
      </c>
      <c r="G9" s="69">
        <v>34050.585</v>
      </c>
      <c r="H9" s="449">
        <f t="shared" si="0"/>
        <v>6.839170840617797</v>
      </c>
    </row>
    <row r="10" spans="1:8" s="16" customFormat="1" ht="12">
      <c r="A10" s="680"/>
      <c r="B10" s="97" t="s">
        <v>29</v>
      </c>
      <c r="C10" s="56">
        <v>8839.67</v>
      </c>
      <c r="D10" s="68">
        <v>14341.896</v>
      </c>
      <c r="E10" s="68">
        <v>22598.739</v>
      </c>
      <c r="F10" s="68">
        <v>5594.565</v>
      </c>
      <c r="G10" s="68">
        <v>10545.989</v>
      </c>
      <c r="H10" s="141">
        <f t="shared" si="0"/>
        <v>19.302971717269983</v>
      </c>
    </row>
    <row r="11" spans="1:8" s="16" customFormat="1" ht="12">
      <c r="A11" s="99" t="s">
        <v>30</v>
      </c>
      <c r="B11" s="100"/>
      <c r="C11" s="56">
        <v>261640.851</v>
      </c>
      <c r="D11" s="68">
        <v>427310.83</v>
      </c>
      <c r="E11" s="68">
        <v>621849.467</v>
      </c>
      <c r="F11" s="68">
        <v>198245.013</v>
      </c>
      <c r="G11" s="68">
        <v>392389.513</v>
      </c>
      <c r="H11" s="141">
        <f t="shared" si="0"/>
        <v>49.97257175256627</v>
      </c>
    </row>
    <row r="12" spans="1:8" s="16" customFormat="1" ht="12">
      <c r="A12" s="678"/>
      <c r="B12" s="98" t="s">
        <v>220</v>
      </c>
      <c r="C12" s="56">
        <v>136800.923</v>
      </c>
      <c r="D12" s="68">
        <v>226975.096</v>
      </c>
      <c r="E12" s="68">
        <v>333164.31</v>
      </c>
      <c r="F12" s="68">
        <v>105693.412</v>
      </c>
      <c r="G12" s="68">
        <v>210743.011</v>
      </c>
      <c r="H12" s="141">
        <f t="shared" si="0"/>
        <v>54.050869232804786</v>
      </c>
    </row>
    <row r="13" spans="1:8" s="16" customFormat="1" ht="12">
      <c r="A13" s="679"/>
      <c r="B13" s="97" t="s">
        <v>221</v>
      </c>
      <c r="C13" s="56">
        <v>96914.926</v>
      </c>
      <c r="D13" s="68">
        <v>156701.697</v>
      </c>
      <c r="E13" s="68">
        <v>226306.691</v>
      </c>
      <c r="F13" s="68">
        <v>75778.928</v>
      </c>
      <c r="G13" s="68">
        <v>148362.445</v>
      </c>
      <c r="H13" s="141">
        <f t="shared" si="0"/>
        <v>53.08523787140899</v>
      </c>
    </row>
    <row r="14" spans="1:8" s="16" customFormat="1" ht="12.75" customHeight="1">
      <c r="A14" s="679"/>
      <c r="B14" s="98" t="s">
        <v>165</v>
      </c>
      <c r="C14" s="56">
        <v>9520.097</v>
      </c>
      <c r="D14" s="68">
        <v>15097.408</v>
      </c>
      <c r="E14" s="68">
        <v>20278.729</v>
      </c>
      <c r="F14" s="68">
        <v>4505.346</v>
      </c>
      <c r="G14" s="68">
        <v>8688.206</v>
      </c>
      <c r="H14" s="141">
        <f t="shared" si="0"/>
        <v>-8.73826180552571</v>
      </c>
    </row>
    <row r="15" spans="1:8" s="16" customFormat="1" ht="12">
      <c r="A15" s="679"/>
      <c r="B15" s="63" t="s">
        <v>42</v>
      </c>
      <c r="C15" s="56">
        <v>4670.41</v>
      </c>
      <c r="D15" s="68">
        <v>7155.595</v>
      </c>
      <c r="E15" s="68">
        <v>10316.456</v>
      </c>
      <c r="F15" s="68">
        <v>3533.197</v>
      </c>
      <c r="G15" s="68">
        <v>7229.479</v>
      </c>
      <c r="H15" s="141">
        <f t="shared" si="0"/>
        <v>54.793240850375014</v>
      </c>
    </row>
    <row r="16" spans="1:8" s="16" customFormat="1" ht="12">
      <c r="A16" s="680"/>
      <c r="B16" s="101" t="s">
        <v>31</v>
      </c>
      <c r="C16" s="56">
        <v>13734.495</v>
      </c>
      <c r="D16" s="68">
        <v>21381.034</v>
      </c>
      <c r="E16" s="68">
        <v>31783.281</v>
      </c>
      <c r="F16" s="68">
        <v>8734.13</v>
      </c>
      <c r="G16" s="68">
        <v>17366.372</v>
      </c>
      <c r="H16" s="141">
        <f t="shared" si="0"/>
        <v>26.44346952691015</v>
      </c>
    </row>
    <row r="17" spans="1:8" s="16" customFormat="1" ht="12">
      <c r="A17" s="102" t="s">
        <v>32</v>
      </c>
      <c r="B17" s="103"/>
      <c r="C17" s="257">
        <f>C6-C11</f>
        <v>232095.509</v>
      </c>
      <c r="D17" s="257">
        <f>D6-D11</f>
        <v>365755.883</v>
      </c>
      <c r="E17" s="257">
        <f>E6-E11</f>
        <v>506281.814</v>
      </c>
      <c r="F17" s="257">
        <v>134038.193</v>
      </c>
      <c r="G17" s="257">
        <v>269482.67</v>
      </c>
      <c r="H17" s="179">
        <f t="shared" si="0"/>
        <v>16.108524099016492</v>
      </c>
    </row>
    <row r="18" spans="1:8" s="16" customFormat="1" ht="12">
      <c r="A18" s="61" t="s">
        <v>44</v>
      </c>
      <c r="B18" s="64"/>
      <c r="C18" s="56">
        <v>100393.434</v>
      </c>
      <c r="D18" s="68">
        <v>159025.289</v>
      </c>
      <c r="E18" s="68">
        <v>217170.62</v>
      </c>
      <c r="F18" s="68">
        <v>51493.663</v>
      </c>
      <c r="G18" s="68">
        <v>107457.43</v>
      </c>
      <c r="H18" s="141">
        <f t="shared" si="0"/>
        <v>7.036312753282246</v>
      </c>
    </row>
    <row r="19" spans="1:8" s="16" customFormat="1" ht="12">
      <c r="A19" s="66" t="s">
        <v>45</v>
      </c>
      <c r="B19" s="67"/>
      <c r="C19" s="56">
        <v>26010.993</v>
      </c>
      <c r="D19" s="68">
        <v>40620.015</v>
      </c>
      <c r="E19" s="68">
        <v>57760.491</v>
      </c>
      <c r="F19" s="68">
        <v>14328.809</v>
      </c>
      <c r="G19" s="68">
        <v>29643.906</v>
      </c>
      <c r="H19" s="141">
        <f t="shared" si="0"/>
        <v>13.966837021562384</v>
      </c>
    </row>
    <row r="20" spans="1:8" s="16" customFormat="1" ht="12">
      <c r="A20" s="66" t="s">
        <v>46</v>
      </c>
      <c r="B20" s="64"/>
      <c r="C20" s="56">
        <v>58749.15</v>
      </c>
      <c r="D20" s="69">
        <v>85443.159</v>
      </c>
      <c r="E20" s="69">
        <v>114240.242</v>
      </c>
      <c r="F20" s="69">
        <v>34593.115</v>
      </c>
      <c r="G20" s="69">
        <f>G21+G22+G23</f>
        <v>69388.512</v>
      </c>
      <c r="H20" s="141">
        <f t="shared" si="0"/>
        <v>18.109814354760886</v>
      </c>
    </row>
    <row r="21" spans="1:8" s="16" customFormat="1" ht="12">
      <c r="A21" s="678"/>
      <c r="B21" s="63" t="s">
        <v>47</v>
      </c>
      <c r="C21" s="56">
        <v>48226.278</v>
      </c>
      <c r="D21" s="69">
        <v>77313.14</v>
      </c>
      <c r="E21" s="69">
        <v>107390.435</v>
      </c>
      <c r="F21" s="69">
        <v>38274.469</v>
      </c>
      <c r="G21" s="69">
        <v>69742.401</v>
      </c>
      <c r="H21" s="141">
        <f t="shared" si="0"/>
        <v>44.614935865463224</v>
      </c>
    </row>
    <row r="22" spans="1:8" s="16" customFormat="1" ht="12">
      <c r="A22" s="679"/>
      <c r="B22" s="63" t="s">
        <v>48</v>
      </c>
      <c r="C22" s="56">
        <v>7062.696</v>
      </c>
      <c r="D22" s="69">
        <v>7453.955</v>
      </c>
      <c r="E22" s="69">
        <v>6606.976</v>
      </c>
      <c r="F22" s="69">
        <v>-1517.52</v>
      </c>
      <c r="G22" s="69">
        <v>-1248.28</v>
      </c>
      <c r="H22" s="141">
        <f t="shared" si="0"/>
        <v>-117.67427056183644</v>
      </c>
    </row>
    <row r="23" spans="1:8" s="16" customFormat="1" ht="12.75" customHeight="1">
      <c r="A23" s="680"/>
      <c r="B23" s="101" t="s">
        <v>49</v>
      </c>
      <c r="C23" s="56">
        <v>3460.176</v>
      </c>
      <c r="D23" s="69">
        <v>676.064</v>
      </c>
      <c r="E23" s="69">
        <v>242.831</v>
      </c>
      <c r="F23" s="69">
        <v>-2163.834</v>
      </c>
      <c r="G23" s="69">
        <v>894.391</v>
      </c>
      <c r="H23" s="141">
        <f t="shared" si="0"/>
        <v>-74.15186395142906</v>
      </c>
    </row>
    <row r="24" spans="1:8" s="16" customFormat="1" ht="12">
      <c r="A24" s="99" t="s">
        <v>50</v>
      </c>
      <c r="B24" s="105"/>
      <c r="C24" s="56">
        <v>63.827</v>
      </c>
      <c r="D24" s="69">
        <v>-3303.852</v>
      </c>
      <c r="E24" s="69">
        <v>7105.124</v>
      </c>
      <c r="F24" s="69">
        <v>-9218.982</v>
      </c>
      <c r="G24" s="69">
        <v>-8616.791</v>
      </c>
      <c r="H24" s="417">
        <f t="shared" si="0"/>
        <v>-13600.22874332179</v>
      </c>
    </row>
    <row r="25" spans="1:8" s="16" customFormat="1" ht="12">
      <c r="A25" s="66" t="s">
        <v>33</v>
      </c>
      <c r="B25" s="106"/>
      <c r="C25" s="56">
        <v>16799.671</v>
      </c>
      <c r="D25" s="68">
        <v>17001.547</v>
      </c>
      <c r="E25" s="68">
        <v>17699.505</v>
      </c>
      <c r="F25" s="68">
        <v>16807.251</v>
      </c>
      <c r="G25" s="68">
        <v>20120.064</v>
      </c>
      <c r="H25" s="141">
        <f t="shared" si="0"/>
        <v>19.764631104978193</v>
      </c>
    </row>
    <row r="26" spans="1:8" s="16" customFormat="1" ht="12">
      <c r="A26" s="61" t="s">
        <v>139</v>
      </c>
      <c r="B26" s="64"/>
      <c r="C26" s="56">
        <v>0</v>
      </c>
      <c r="D26" s="69">
        <v>0</v>
      </c>
      <c r="E26" s="69">
        <v>242.324</v>
      </c>
      <c r="F26" s="69">
        <v>0</v>
      </c>
      <c r="G26" s="69">
        <v>50</v>
      </c>
      <c r="H26" s="295" t="s">
        <v>59</v>
      </c>
    </row>
    <row r="27" spans="1:8" s="16" customFormat="1" ht="12">
      <c r="A27" s="66" t="s">
        <v>34</v>
      </c>
      <c r="B27" s="67"/>
      <c r="C27" s="56">
        <v>19063.377</v>
      </c>
      <c r="D27" s="68">
        <v>26085.915</v>
      </c>
      <c r="E27" s="68">
        <v>54830.812</v>
      </c>
      <c r="F27" s="68">
        <v>6443.387</v>
      </c>
      <c r="G27" s="68">
        <v>15006.5</v>
      </c>
      <c r="H27" s="141">
        <f t="shared" si="0"/>
        <v>-21.280998639433093</v>
      </c>
    </row>
    <row r="28" spans="1:8" s="16" customFormat="1" ht="12">
      <c r="A28" s="61" t="s">
        <v>35</v>
      </c>
      <c r="B28" s="64"/>
      <c r="C28" s="56">
        <v>5998.856</v>
      </c>
      <c r="D28" s="68">
        <v>8812.4</v>
      </c>
      <c r="E28" s="68">
        <v>13184.041</v>
      </c>
      <c r="F28" s="68">
        <v>2885.253</v>
      </c>
      <c r="G28" s="68">
        <v>5827.318</v>
      </c>
      <c r="H28" s="141">
        <f t="shared" si="0"/>
        <v>-2.85951188026516</v>
      </c>
    </row>
    <row r="29" spans="1:8" s="16" customFormat="1" ht="12">
      <c r="A29" s="102" t="s">
        <v>36</v>
      </c>
      <c r="B29" s="103"/>
      <c r="C29" s="257">
        <f>C17+C18-C19+C20+C24+C25+C26+C27-C28</f>
        <v>395155.11899999995</v>
      </c>
      <c r="D29" s="257">
        <f>D17+D18-D19+D20+D24+D25+D26+D27-D28</f>
        <v>600575.5260000001</v>
      </c>
      <c r="E29" s="257">
        <f>E17+E18-E19+E20+E24+E25+E26+E27-E28</f>
        <v>846625.909</v>
      </c>
      <c r="F29" s="257">
        <f>F17+F18-F19+F20+F24+F25+F26+F27-F28</f>
        <v>216942.56499999997</v>
      </c>
      <c r="G29" s="257">
        <f>G17+G18-G19+G20+G24+G25+G26+G27-G28</f>
        <v>437417.1609999999</v>
      </c>
      <c r="H29" s="179">
        <f t="shared" si="0"/>
        <v>10.695051124973531</v>
      </c>
    </row>
    <row r="30" spans="1:8" s="16" customFormat="1" ht="12">
      <c r="A30" s="66" t="s">
        <v>37</v>
      </c>
      <c r="B30" s="64"/>
      <c r="C30" s="56">
        <v>161305.092</v>
      </c>
      <c r="D30" s="68">
        <v>246902.916</v>
      </c>
      <c r="E30" s="68">
        <v>355277.581</v>
      </c>
      <c r="F30" s="68">
        <v>93887.33</v>
      </c>
      <c r="G30" s="68">
        <v>197099.515</v>
      </c>
      <c r="H30" s="141">
        <f t="shared" si="0"/>
        <v>22.190510266098727</v>
      </c>
    </row>
    <row r="31" spans="1:8" s="16" customFormat="1" ht="12">
      <c r="A31" s="678"/>
      <c r="B31" s="92" t="s">
        <v>38</v>
      </c>
      <c r="C31" s="56">
        <v>4926.537</v>
      </c>
      <c r="D31" s="68">
        <v>7178.63</v>
      </c>
      <c r="E31" s="68">
        <v>10204.64</v>
      </c>
      <c r="F31" s="68">
        <v>3085.082</v>
      </c>
      <c r="G31" s="68">
        <v>6407.459</v>
      </c>
      <c r="H31" s="141">
        <f t="shared" si="0"/>
        <v>30.060101040548346</v>
      </c>
    </row>
    <row r="32" spans="1:8" s="16" customFormat="1" ht="12">
      <c r="A32" s="679"/>
      <c r="B32" s="92" t="s">
        <v>39</v>
      </c>
      <c r="C32" s="56">
        <v>67413.964</v>
      </c>
      <c r="D32" s="68">
        <v>105190.43</v>
      </c>
      <c r="E32" s="68">
        <v>148303.538</v>
      </c>
      <c r="F32" s="68">
        <v>42056.269</v>
      </c>
      <c r="G32" s="68">
        <v>86322.161</v>
      </c>
      <c r="H32" s="141">
        <f t="shared" si="0"/>
        <v>28.04789375684834</v>
      </c>
    </row>
    <row r="33" spans="1:8" s="16" customFormat="1" ht="12.75" customHeight="1">
      <c r="A33" s="680"/>
      <c r="B33" s="107" t="s">
        <v>40</v>
      </c>
      <c r="C33" s="56">
        <v>88964.591</v>
      </c>
      <c r="D33" s="68">
        <v>134533.856</v>
      </c>
      <c r="E33" s="68">
        <v>196769.403</v>
      </c>
      <c r="F33" s="68">
        <v>48745.979</v>
      </c>
      <c r="G33" s="68">
        <v>104369.895</v>
      </c>
      <c r="H33" s="141">
        <f t="shared" si="0"/>
        <v>17.316219663169136</v>
      </c>
    </row>
    <row r="34" spans="1:8" s="16" customFormat="1" ht="12.75" customHeight="1">
      <c r="A34" s="675" t="s">
        <v>52</v>
      </c>
      <c r="B34" s="676"/>
      <c r="C34" s="56">
        <v>14217.303</v>
      </c>
      <c r="D34" s="68">
        <v>21518.471</v>
      </c>
      <c r="E34" s="68">
        <v>29997.761</v>
      </c>
      <c r="F34" s="68">
        <v>8003.998</v>
      </c>
      <c r="G34" s="68">
        <v>16214.981</v>
      </c>
      <c r="H34" s="141">
        <f t="shared" si="0"/>
        <v>14.051033448467678</v>
      </c>
    </row>
    <row r="35" spans="1:8" s="16" customFormat="1" ht="12">
      <c r="A35" s="99" t="s">
        <v>147</v>
      </c>
      <c r="B35" s="121"/>
      <c r="C35" s="56">
        <v>11819.229</v>
      </c>
      <c r="D35" s="68">
        <v>21282.865</v>
      </c>
      <c r="E35" s="68">
        <v>29174.116</v>
      </c>
      <c r="F35" s="68">
        <v>15300.357</v>
      </c>
      <c r="G35" s="68">
        <v>36095.753</v>
      </c>
      <c r="H35" s="141">
        <f t="shared" si="0"/>
        <v>205.39854164768275</v>
      </c>
    </row>
    <row r="36" spans="1:8" s="16" customFormat="1" ht="12">
      <c r="A36" s="108" t="s">
        <v>41</v>
      </c>
      <c r="B36" s="109"/>
      <c r="C36" s="257">
        <f>C29-C30-C34-C35</f>
        <v>207813.49499999994</v>
      </c>
      <c r="D36" s="257">
        <f>D29-D30-D34-D35</f>
        <v>310871.2740000001</v>
      </c>
      <c r="E36" s="257">
        <f>E29-E30-E34-E35</f>
        <v>432176.451</v>
      </c>
      <c r="F36" s="257">
        <f>F29-F30-F34-F35</f>
        <v>99750.87999999996</v>
      </c>
      <c r="G36" s="257">
        <f>G29-G30-G34-G35</f>
        <v>188006.9119999999</v>
      </c>
      <c r="H36" s="179">
        <f t="shared" si="0"/>
        <v>-9.53094167440861</v>
      </c>
    </row>
    <row r="37" spans="1:8" s="16" customFormat="1" ht="12">
      <c r="A37" s="99" t="s">
        <v>51</v>
      </c>
      <c r="B37" s="110"/>
      <c r="C37" s="56">
        <v>27836.986</v>
      </c>
      <c r="D37" s="68">
        <v>43837.803</v>
      </c>
      <c r="E37" s="68">
        <v>60879.812</v>
      </c>
      <c r="F37" s="68">
        <v>12752.975</v>
      </c>
      <c r="G37" s="68">
        <v>25076.705</v>
      </c>
      <c r="H37" s="141">
        <f t="shared" si="0"/>
        <v>-9.915875950075915</v>
      </c>
    </row>
    <row r="38" spans="1:8" s="16" customFormat="1" ht="12.75" thickBot="1">
      <c r="A38" s="111" t="s">
        <v>26</v>
      </c>
      <c r="B38" s="112"/>
      <c r="C38" s="256">
        <f>C36-C37</f>
        <v>179976.50899999993</v>
      </c>
      <c r="D38" s="256">
        <f>D36-D37</f>
        <v>267033.4710000001</v>
      </c>
      <c r="E38" s="256">
        <f>E36-E37</f>
        <v>371296.639</v>
      </c>
      <c r="F38" s="256">
        <f>F36-F37</f>
        <v>86997.90499999996</v>
      </c>
      <c r="G38" s="256">
        <f>G36-G37</f>
        <v>162930.20699999988</v>
      </c>
      <c r="H38" s="180">
        <f t="shared" si="0"/>
        <v>-9.471403848598968</v>
      </c>
    </row>
    <row r="39" spans="1:12" s="16" customFormat="1" ht="11.25" customHeight="1">
      <c r="A39" s="545"/>
      <c r="B39" s="545"/>
      <c r="C39" s="545"/>
      <c r="D39" s="545"/>
      <c r="E39" s="545"/>
      <c r="F39" s="545"/>
      <c r="G39" s="545"/>
      <c r="H39" s="545"/>
      <c r="I39" s="164"/>
      <c r="J39" s="164"/>
      <c r="K39" s="164"/>
      <c r="L39" s="164"/>
    </row>
    <row r="40" spans="1:7" ht="12.75">
      <c r="A40" s="1"/>
      <c r="B40" s="1"/>
      <c r="G40" s="245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</sheetData>
  <mergeCells count="11">
    <mergeCell ref="A21:A23"/>
    <mergeCell ref="A39:H39"/>
    <mergeCell ref="H3:H4"/>
    <mergeCell ref="A3:B5"/>
    <mergeCell ref="A34:B34"/>
    <mergeCell ref="C5:G5"/>
    <mergeCell ref="A31:A33"/>
    <mergeCell ref="A7:A10"/>
    <mergeCell ref="C3:E3"/>
    <mergeCell ref="F3:G3"/>
    <mergeCell ref="A12:A16"/>
  </mergeCells>
  <printOptions horizontalCentered="1"/>
  <pageMargins left="0.5905511811023623" right="0.5905511811023623" top="0.984251968503937" bottom="0.5905511811023623" header="0.6299212598425197" footer="0.3937007874015748"/>
  <pageSetup horizontalDpi="600" verticalDpi="600" orientation="landscape" paperSize="9" scale="90" r:id="rId1"/>
  <headerFooter alignWithMargins="0">
    <oddFooter>&amp;L&amp;"Times New Roman,Regular"&amp;11 23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pane xSplit="2" ySplit="4" topLeftCell="C5" activePane="bottomRight" state="frozen"/>
      <selection pane="topLeft" activeCell="L48" sqref="L48"/>
      <selection pane="topRight" activeCell="L48" sqref="L48"/>
      <selection pane="bottomLeft" activeCell="L48" sqref="L48"/>
      <selection pane="bottomRight" activeCell="I47" sqref="I47"/>
    </sheetView>
  </sheetViews>
  <sheetFormatPr defaultColWidth="9.140625" defaultRowHeight="12.75"/>
  <cols>
    <col min="1" max="1" width="1.28515625" style="2" customWidth="1"/>
    <col min="2" max="2" width="70.28125" style="2" customWidth="1"/>
    <col min="3" max="3" width="10.7109375" style="0" customWidth="1"/>
    <col min="4" max="4" width="6.28125" style="0" customWidth="1"/>
    <col min="5" max="5" width="10.7109375" style="0" customWidth="1"/>
    <col min="6" max="6" width="6.28125" style="0" customWidth="1"/>
    <col min="7" max="7" width="10.7109375" style="0" customWidth="1"/>
    <col min="8" max="8" width="6.28125" style="0" customWidth="1"/>
    <col min="9" max="9" width="10.7109375" style="0" customWidth="1"/>
    <col min="10" max="10" width="6.28125" style="0" customWidth="1"/>
    <col min="11" max="11" width="10.7109375" style="0" customWidth="1"/>
    <col min="12" max="12" width="6.7109375" style="0" customWidth="1"/>
  </cols>
  <sheetData>
    <row r="1" spans="11:12" ht="15" customHeight="1">
      <c r="K1" s="685" t="s">
        <v>312</v>
      </c>
      <c r="L1" s="685"/>
    </row>
    <row r="2" ht="21.75" customHeight="1">
      <c r="A2" s="10" t="s">
        <v>120</v>
      </c>
    </row>
    <row r="3" spans="1:12" ht="12" customHeight="1">
      <c r="A3" s="551" t="s">
        <v>119</v>
      </c>
      <c r="B3" s="564"/>
      <c r="C3" s="508">
        <v>2007</v>
      </c>
      <c r="D3" s="509"/>
      <c r="E3" s="509"/>
      <c r="F3" s="509"/>
      <c r="G3" s="509"/>
      <c r="H3" s="510"/>
      <c r="I3" s="508">
        <v>2008</v>
      </c>
      <c r="J3" s="509"/>
      <c r="K3" s="509"/>
      <c r="L3" s="510"/>
    </row>
    <row r="4" spans="1:12" s="16" customFormat="1" ht="12" customHeight="1">
      <c r="A4" s="553"/>
      <c r="B4" s="565"/>
      <c r="C4" s="570" t="s">
        <v>368</v>
      </c>
      <c r="D4" s="570"/>
      <c r="E4" s="570" t="s">
        <v>380</v>
      </c>
      <c r="F4" s="570"/>
      <c r="G4" s="570" t="s">
        <v>396</v>
      </c>
      <c r="H4" s="570"/>
      <c r="I4" s="570" t="s">
        <v>401</v>
      </c>
      <c r="J4" s="570"/>
      <c r="K4" s="570" t="s">
        <v>411</v>
      </c>
      <c r="L4" s="570"/>
    </row>
    <row r="5" spans="1:12" s="16" customFormat="1" ht="12.75" customHeight="1" thickBot="1">
      <c r="A5" s="555"/>
      <c r="B5" s="566"/>
      <c r="C5" s="151" t="s">
        <v>53</v>
      </c>
      <c r="D5" s="167" t="s">
        <v>166</v>
      </c>
      <c r="E5" s="151" t="s">
        <v>53</v>
      </c>
      <c r="F5" s="167" t="s">
        <v>166</v>
      </c>
      <c r="G5" s="151" t="s">
        <v>53</v>
      </c>
      <c r="H5" s="167" t="s">
        <v>166</v>
      </c>
      <c r="I5" s="151" t="s">
        <v>53</v>
      </c>
      <c r="J5" s="167" t="s">
        <v>166</v>
      </c>
      <c r="K5" s="151" t="s">
        <v>53</v>
      </c>
      <c r="L5" s="165" t="s">
        <v>166</v>
      </c>
    </row>
    <row r="6" spans="1:12" ht="12" customHeight="1" thickTop="1">
      <c r="A6" s="557" t="s">
        <v>106</v>
      </c>
      <c r="B6" s="558"/>
      <c r="C6" s="558"/>
      <c r="D6" s="558"/>
      <c r="E6" s="558"/>
      <c r="F6" s="558"/>
      <c r="G6" s="558"/>
      <c r="H6" s="558"/>
      <c r="I6" s="558"/>
      <c r="J6" s="558"/>
      <c r="K6" s="558"/>
      <c r="L6" s="559"/>
    </row>
    <row r="7" spans="1:13" s="16" customFormat="1" ht="12" customHeight="1">
      <c r="A7" s="62" t="s">
        <v>28</v>
      </c>
      <c r="B7" s="113"/>
      <c r="C7" s="114">
        <v>493736.36</v>
      </c>
      <c r="D7" s="52">
        <f aca="true" t="shared" si="0" ref="D7:D22">C7/$C$22*100</f>
        <v>70.53687417356358</v>
      </c>
      <c r="E7" s="114">
        <v>793066.713</v>
      </c>
      <c r="F7" s="52">
        <f aca="true" t="shared" si="1" ref="F7:F22">E7/$E$22*100</f>
        <v>72.73369512340469</v>
      </c>
      <c r="G7" s="114">
        <f>G8+G9+G10+G11</f>
        <v>1128131.2810000002</v>
      </c>
      <c r="H7" s="52">
        <f aca="true" t="shared" si="2" ref="H7:H22">G7/$G$22*100</f>
        <v>72.45326527089814</v>
      </c>
      <c r="I7" s="114">
        <f>I8+I9+I10+I11</f>
        <v>332283.206</v>
      </c>
      <c r="J7" s="70">
        <f>I7/$I$22*100</f>
        <v>73.76014784100938</v>
      </c>
      <c r="K7" s="114">
        <f>K8+K9+K10+K11</f>
        <v>661872.183</v>
      </c>
      <c r="L7" s="52">
        <f aca="true" t="shared" si="3" ref="L7:L22">K7/$K$22*100</f>
        <v>74.53266393499223</v>
      </c>
      <c r="M7" s="227"/>
    </row>
    <row r="8" spans="1:12" s="447" customFormat="1" ht="12" customHeight="1">
      <c r="A8" s="444"/>
      <c r="B8" s="445" t="s">
        <v>218</v>
      </c>
      <c r="C8" s="74">
        <v>63776.093</v>
      </c>
      <c r="D8" s="94">
        <f t="shared" si="0"/>
        <v>9.111271949310131</v>
      </c>
      <c r="E8" s="74">
        <v>100737.46</v>
      </c>
      <c r="F8" s="94">
        <f t="shared" si="1"/>
        <v>9.23882894470465</v>
      </c>
      <c r="G8" s="74">
        <v>141531.817</v>
      </c>
      <c r="H8" s="94">
        <f t="shared" si="2"/>
        <v>9.089759723960007</v>
      </c>
      <c r="I8" s="74">
        <v>41857.788</v>
      </c>
      <c r="J8" s="446">
        <f aca="true" t="shared" si="4" ref="J8:J22">I8/$I$22*100</f>
        <v>9.291581925984032</v>
      </c>
      <c r="K8" s="74">
        <v>84209.802</v>
      </c>
      <c r="L8" s="168">
        <f t="shared" si="3"/>
        <v>9.482768778784342</v>
      </c>
    </row>
    <row r="9" spans="1:12" s="447" customFormat="1" ht="12" customHeight="1">
      <c r="A9" s="448"/>
      <c r="B9" s="325" t="s">
        <v>219</v>
      </c>
      <c r="C9" s="74">
        <v>389249.716</v>
      </c>
      <c r="D9" s="94">
        <f t="shared" si="0"/>
        <v>55.60955291926922</v>
      </c>
      <c r="E9" s="74">
        <v>628586.299</v>
      </c>
      <c r="F9" s="94">
        <f t="shared" si="1"/>
        <v>57.648875536925104</v>
      </c>
      <c r="G9" s="74">
        <v>896187.707</v>
      </c>
      <c r="H9" s="94">
        <f t="shared" si="2"/>
        <v>57.55688789183475</v>
      </c>
      <c r="I9" s="74">
        <v>268331.38</v>
      </c>
      <c r="J9" s="446">
        <f t="shared" si="4"/>
        <v>59.5641365612142</v>
      </c>
      <c r="K9" s="74">
        <v>533065.807</v>
      </c>
      <c r="L9" s="168">
        <f t="shared" si="3"/>
        <v>60.027926341129266</v>
      </c>
    </row>
    <row r="10" spans="1:12" s="16" customFormat="1" ht="12" customHeight="1">
      <c r="A10" s="170"/>
      <c r="B10" s="115" t="s">
        <v>164</v>
      </c>
      <c r="C10" s="49">
        <v>31870.881</v>
      </c>
      <c r="D10" s="50">
        <f t="shared" si="0"/>
        <v>4.553183652299008</v>
      </c>
      <c r="E10" s="49">
        <v>49401.058</v>
      </c>
      <c r="F10" s="50">
        <f t="shared" si="1"/>
        <v>4.530667385791077</v>
      </c>
      <c r="G10" s="49">
        <v>67813.018</v>
      </c>
      <c r="H10" s="50">
        <f t="shared" si="2"/>
        <v>4.355232998786238</v>
      </c>
      <c r="I10" s="49">
        <v>16499.473</v>
      </c>
      <c r="J10" s="70">
        <f t="shared" si="4"/>
        <v>3.6625491321964154</v>
      </c>
      <c r="K10" s="49">
        <v>34050.585</v>
      </c>
      <c r="L10" s="52">
        <f t="shared" si="3"/>
        <v>3.8343971446143814</v>
      </c>
    </row>
    <row r="11" spans="1:12" s="16" customFormat="1" ht="12" customHeight="1">
      <c r="A11" s="171"/>
      <c r="B11" s="116" t="s">
        <v>29</v>
      </c>
      <c r="C11" s="49">
        <v>8839.67</v>
      </c>
      <c r="D11" s="50">
        <f t="shared" si="0"/>
        <v>1.26286565268522</v>
      </c>
      <c r="E11" s="49">
        <v>14341.896</v>
      </c>
      <c r="F11" s="50">
        <f t="shared" si="1"/>
        <v>1.31532325598386</v>
      </c>
      <c r="G11" s="49">
        <v>22598.739</v>
      </c>
      <c r="H11" s="50">
        <f t="shared" si="2"/>
        <v>1.4513846563171322</v>
      </c>
      <c r="I11" s="49">
        <v>5594.565</v>
      </c>
      <c r="J11" s="70">
        <f t="shared" si="4"/>
        <v>1.241880221614741</v>
      </c>
      <c r="K11" s="49">
        <v>10545.989</v>
      </c>
      <c r="L11" s="52">
        <f t="shared" si="3"/>
        <v>1.1875716704642425</v>
      </c>
    </row>
    <row r="12" spans="1:12" s="16" customFormat="1" ht="12" customHeight="1">
      <c r="A12" s="63" t="s">
        <v>44</v>
      </c>
      <c r="B12" s="106"/>
      <c r="C12" s="68">
        <v>100393.434</v>
      </c>
      <c r="D12" s="50">
        <f t="shared" si="0"/>
        <v>14.342551198599104</v>
      </c>
      <c r="E12" s="68">
        <v>159025.289</v>
      </c>
      <c r="F12" s="50">
        <f t="shared" si="1"/>
        <v>14.584519432525116</v>
      </c>
      <c r="G12" s="68">
        <v>217170.62</v>
      </c>
      <c r="H12" s="50">
        <f t="shared" si="2"/>
        <v>13.947597061538634</v>
      </c>
      <c r="I12" s="68">
        <v>51493.663</v>
      </c>
      <c r="J12" s="70">
        <f t="shared" si="4"/>
        <v>11.43055118998435</v>
      </c>
      <c r="K12" s="68">
        <v>107457.43</v>
      </c>
      <c r="L12" s="52">
        <f t="shared" si="3"/>
        <v>12.100657382526608</v>
      </c>
    </row>
    <row r="13" spans="1:13" s="16" customFormat="1" ht="12" customHeight="1">
      <c r="A13" s="63" t="s">
        <v>108</v>
      </c>
      <c r="B13" s="106"/>
      <c r="C13" s="74">
        <f>C14+C15+C16</f>
        <v>58749.15</v>
      </c>
      <c r="D13" s="94">
        <f t="shared" si="0"/>
        <v>8.39310558645876</v>
      </c>
      <c r="E13" s="74">
        <v>85443.159</v>
      </c>
      <c r="F13" s="94">
        <f t="shared" si="1"/>
        <v>7.8361587685077785</v>
      </c>
      <c r="G13" s="74">
        <f>G14+G15+G16</f>
        <v>114240.242</v>
      </c>
      <c r="H13" s="94">
        <f t="shared" si="2"/>
        <v>7.336981694985548</v>
      </c>
      <c r="I13" s="74">
        <f>I14+I15+I16</f>
        <v>38274.469</v>
      </c>
      <c r="J13" s="70">
        <f t="shared" si="4"/>
        <v>8.496157617957167</v>
      </c>
      <c r="K13" s="74">
        <f>K14+K15+K16</f>
        <v>70636.792</v>
      </c>
      <c r="L13" s="168">
        <f t="shared" si="3"/>
        <v>7.954327761168273</v>
      </c>
      <c r="M13" s="227"/>
    </row>
    <row r="14" spans="1:12" s="16" customFormat="1" ht="12" customHeight="1">
      <c r="A14" s="156"/>
      <c r="B14" s="92" t="s">
        <v>47</v>
      </c>
      <c r="C14" s="74">
        <v>48226.278</v>
      </c>
      <c r="D14" s="50">
        <f t="shared" si="0"/>
        <v>6.889771908119744</v>
      </c>
      <c r="E14" s="74">
        <v>77313.14</v>
      </c>
      <c r="F14" s="50">
        <f t="shared" si="1"/>
        <v>7.090538868440824</v>
      </c>
      <c r="G14" s="74">
        <v>107390.435</v>
      </c>
      <c r="H14" s="50">
        <f t="shared" si="2"/>
        <v>6.897058707312047</v>
      </c>
      <c r="I14" s="74">
        <v>38274.469</v>
      </c>
      <c r="J14" s="70">
        <f t="shared" si="4"/>
        <v>8.496157617957167</v>
      </c>
      <c r="K14" s="69">
        <v>69742.401</v>
      </c>
      <c r="L14" s="52">
        <f t="shared" si="3"/>
        <v>7.853611421153299</v>
      </c>
    </row>
    <row r="15" spans="1:12" s="16" customFormat="1" ht="12" customHeight="1">
      <c r="A15" s="157"/>
      <c r="B15" s="92" t="s">
        <v>48</v>
      </c>
      <c r="C15" s="74">
        <v>7062.696</v>
      </c>
      <c r="D15" s="50">
        <f t="shared" si="0"/>
        <v>1.009001036662827</v>
      </c>
      <c r="E15" s="74">
        <v>7453.955</v>
      </c>
      <c r="F15" s="50">
        <f t="shared" si="1"/>
        <v>0.6836167519662094</v>
      </c>
      <c r="G15" s="74">
        <v>6606.976</v>
      </c>
      <c r="H15" s="50">
        <f t="shared" si="2"/>
        <v>0.42432737468473525</v>
      </c>
      <c r="I15" s="74">
        <v>0</v>
      </c>
      <c r="J15" s="70">
        <f t="shared" si="4"/>
        <v>0</v>
      </c>
      <c r="K15" s="74">
        <v>0</v>
      </c>
      <c r="L15" s="52">
        <f t="shared" si="3"/>
        <v>0</v>
      </c>
    </row>
    <row r="16" spans="1:12" s="16" customFormat="1" ht="12" customHeight="1">
      <c r="A16" s="158"/>
      <c r="B16" s="116" t="s">
        <v>49</v>
      </c>
      <c r="C16" s="74">
        <v>3460.176</v>
      </c>
      <c r="D16" s="50">
        <f t="shared" si="0"/>
        <v>0.49433264167618635</v>
      </c>
      <c r="E16" s="74">
        <v>676.064</v>
      </c>
      <c r="F16" s="50">
        <f t="shared" si="1"/>
        <v>0.06200314810074429</v>
      </c>
      <c r="G16" s="74">
        <v>242.831</v>
      </c>
      <c r="H16" s="50">
        <f t="shared" si="2"/>
        <v>0.015595612988766565</v>
      </c>
      <c r="I16" s="74">
        <v>0</v>
      </c>
      <c r="J16" s="70">
        <f t="shared" si="4"/>
        <v>0</v>
      </c>
      <c r="K16" s="74">
        <v>894.391</v>
      </c>
      <c r="L16" s="52">
        <f t="shared" si="3"/>
        <v>0.10071634001497481</v>
      </c>
    </row>
    <row r="17" spans="1:12" s="16" customFormat="1" ht="12" customHeight="1">
      <c r="A17" s="97" t="s">
        <v>316</v>
      </c>
      <c r="B17" s="121"/>
      <c r="C17" s="69">
        <v>4688.924</v>
      </c>
      <c r="D17" s="50">
        <f t="shared" si="0"/>
        <v>0.6698758061840988</v>
      </c>
      <c r="E17" s="69">
        <v>0</v>
      </c>
      <c r="F17" s="50">
        <f t="shared" si="1"/>
        <v>0</v>
      </c>
      <c r="G17" s="69">
        <v>7105.124</v>
      </c>
      <c r="H17" s="50">
        <f t="shared" si="2"/>
        <v>0.4563205033179332</v>
      </c>
      <c r="I17" s="69">
        <v>0</v>
      </c>
      <c r="J17" s="70">
        <f t="shared" si="4"/>
        <v>0</v>
      </c>
      <c r="K17" s="69">
        <v>0</v>
      </c>
      <c r="L17" s="52">
        <f t="shared" si="3"/>
        <v>0</v>
      </c>
    </row>
    <row r="18" spans="1:12" s="16" customFormat="1" ht="12" customHeight="1">
      <c r="A18" s="63" t="s">
        <v>33</v>
      </c>
      <c r="B18" s="106"/>
      <c r="C18" s="68">
        <v>16799.671</v>
      </c>
      <c r="D18" s="50">
        <f t="shared" si="0"/>
        <v>2.4000587671612132</v>
      </c>
      <c r="E18" s="68">
        <v>17001.547</v>
      </c>
      <c r="F18" s="50">
        <f t="shared" si="1"/>
        <v>1.559245036834922</v>
      </c>
      <c r="G18" s="68">
        <v>17699.505</v>
      </c>
      <c r="H18" s="50">
        <f t="shared" si="2"/>
        <v>1.136735548890952</v>
      </c>
      <c r="I18" s="68">
        <v>16807.251</v>
      </c>
      <c r="J18" s="70">
        <f t="shared" si="4"/>
        <v>3.730869620178616</v>
      </c>
      <c r="K18" s="68">
        <v>20120.064</v>
      </c>
      <c r="L18" s="52">
        <f t="shared" si="3"/>
        <v>2.2656972252035787</v>
      </c>
    </row>
    <row r="19" spans="1:12" s="16" customFormat="1" ht="12.75" customHeight="1">
      <c r="A19" s="686" t="s">
        <v>139</v>
      </c>
      <c r="B19" s="688"/>
      <c r="C19" s="69">
        <v>0</v>
      </c>
      <c r="D19" s="50">
        <f t="shared" si="0"/>
        <v>0</v>
      </c>
      <c r="E19" s="69">
        <v>0</v>
      </c>
      <c r="F19" s="50">
        <f t="shared" si="1"/>
        <v>0</v>
      </c>
      <c r="G19" s="69">
        <v>242.324</v>
      </c>
      <c r="H19" s="50">
        <f t="shared" si="2"/>
        <v>0.01556305134801516</v>
      </c>
      <c r="I19" s="69">
        <v>0</v>
      </c>
      <c r="J19" s="70">
        <f t="shared" si="4"/>
        <v>0</v>
      </c>
      <c r="K19" s="69">
        <v>50</v>
      </c>
      <c r="L19" s="52">
        <f t="shared" si="3"/>
        <v>0.005630442391245821</v>
      </c>
    </row>
    <row r="20" spans="1:12" s="16" customFormat="1" ht="12" customHeight="1">
      <c r="A20" s="63" t="s">
        <v>34</v>
      </c>
      <c r="B20" s="106"/>
      <c r="C20" s="68">
        <v>19063.377</v>
      </c>
      <c r="D20" s="50">
        <f t="shared" si="0"/>
        <v>2.723459590402064</v>
      </c>
      <c r="E20" s="68">
        <v>26085.915</v>
      </c>
      <c r="F20" s="50">
        <f t="shared" si="1"/>
        <v>2.392390145146653</v>
      </c>
      <c r="G20" s="68">
        <v>54830.812</v>
      </c>
      <c r="H20" s="50">
        <f t="shared" si="2"/>
        <v>3.5214619377749035</v>
      </c>
      <c r="I20" s="68">
        <v>6443.387</v>
      </c>
      <c r="J20" s="70">
        <f t="shared" si="4"/>
        <v>1.430301529343129</v>
      </c>
      <c r="K20" s="68">
        <v>15006.5</v>
      </c>
      <c r="L20" s="52">
        <f t="shared" si="3"/>
        <v>1.6898646748846082</v>
      </c>
    </row>
    <row r="21" spans="1:12" s="16" customFormat="1" ht="12" customHeight="1">
      <c r="A21" s="91" t="s">
        <v>43</v>
      </c>
      <c r="B21" s="64"/>
      <c r="C21" s="74">
        <v>6538.236</v>
      </c>
      <c r="D21" s="50">
        <f t="shared" si="0"/>
        <v>0.9340748776311789</v>
      </c>
      <c r="E21" s="74">
        <v>9747.819</v>
      </c>
      <c r="F21" s="50">
        <f t="shared" si="1"/>
        <v>0.8939914935808578</v>
      </c>
      <c r="G21" s="74">
        <v>17626.937</v>
      </c>
      <c r="H21" s="50">
        <f t="shared" si="2"/>
        <v>1.1320749312458869</v>
      </c>
      <c r="I21" s="74">
        <v>5189.537</v>
      </c>
      <c r="J21" s="70">
        <f t="shared" si="4"/>
        <v>1.1519722015273572</v>
      </c>
      <c r="K21" s="74">
        <v>12886.719</v>
      </c>
      <c r="L21" s="52">
        <f t="shared" si="3"/>
        <v>1.451158578833459</v>
      </c>
    </row>
    <row r="22" spans="1:12" s="16" customFormat="1" ht="12" customHeight="1" thickBot="1">
      <c r="A22" s="172" t="s">
        <v>112</v>
      </c>
      <c r="B22" s="149"/>
      <c r="C22" s="134">
        <f>C7+C12+C13+C17+C18+C19+C20+C21</f>
        <v>699969.152</v>
      </c>
      <c r="D22" s="143">
        <f t="shared" si="0"/>
        <v>100</v>
      </c>
      <c r="E22" s="134">
        <v>1090370.4419999998</v>
      </c>
      <c r="F22" s="143">
        <f t="shared" si="1"/>
        <v>100</v>
      </c>
      <c r="G22" s="134">
        <f>G7+G12+G13+G17+G18+G19+G20+G21</f>
        <v>1557046.845</v>
      </c>
      <c r="H22" s="143">
        <f t="shared" si="2"/>
        <v>100</v>
      </c>
      <c r="I22" s="134">
        <f>I7+I12+I13+I17+I18+I19+I20+I21</f>
        <v>450491.513</v>
      </c>
      <c r="J22" s="268">
        <f t="shared" si="4"/>
        <v>100</v>
      </c>
      <c r="K22" s="134">
        <f>K7+K12+K13+K17+K18+K19+K20+K21</f>
        <v>888029.688</v>
      </c>
      <c r="L22" s="143">
        <f t="shared" si="3"/>
        <v>100</v>
      </c>
    </row>
    <row r="23" spans="1:12" ht="12" customHeight="1" thickTop="1">
      <c r="A23" s="682" t="s">
        <v>107</v>
      </c>
      <c r="B23" s="683"/>
      <c r="C23" s="683"/>
      <c r="D23" s="683"/>
      <c r="E23" s="683"/>
      <c r="F23" s="683"/>
      <c r="G23" s="683"/>
      <c r="H23" s="683"/>
      <c r="I23" s="683"/>
      <c r="J23" s="683"/>
      <c r="K23" s="683"/>
      <c r="L23" s="684"/>
    </row>
    <row r="24" spans="1:13" s="16" customFormat="1" ht="12.75" customHeight="1">
      <c r="A24" s="62" t="s">
        <v>30</v>
      </c>
      <c r="B24" s="64"/>
      <c r="C24" s="51">
        <v>261640.851</v>
      </c>
      <c r="D24" s="150">
        <f aca="true" t="shared" si="5" ref="D24:D44">C24/$C$44*100</f>
        <v>50.31626014754982</v>
      </c>
      <c r="E24" s="51">
        <v>427310.83</v>
      </c>
      <c r="F24" s="150">
        <f aca="true" t="shared" si="6" ref="F24:F44">E24/$E$44*100</f>
        <v>51.89987150473776</v>
      </c>
      <c r="G24" s="51">
        <f>G25+G26+G27+G28+G29</f>
        <v>621849.467</v>
      </c>
      <c r="H24" s="150">
        <f aca="true" t="shared" si="7" ref="H24:H44">G24/$G$44*100</f>
        <v>52.44359126309212</v>
      </c>
      <c r="I24" s="51">
        <f>I25+I26+I27+I28+I29</f>
        <v>198245.01299999998</v>
      </c>
      <c r="J24" s="94">
        <f>I24/$I$44*100</f>
        <v>54.538789303827315</v>
      </c>
      <c r="K24" s="51">
        <f>K25+K26+K27+K28+K29</f>
        <v>392389.513</v>
      </c>
      <c r="L24" s="52">
        <f aca="true" t="shared" si="8" ref="L24:L44">K24/$K$44*100</f>
        <v>54.1152660127197</v>
      </c>
      <c r="M24" s="227"/>
    </row>
    <row r="25" spans="1:12" s="16" customFormat="1" ht="12" customHeight="1">
      <c r="A25" s="156"/>
      <c r="B25" s="181" t="s">
        <v>220</v>
      </c>
      <c r="C25" s="68">
        <v>136800.923</v>
      </c>
      <c r="D25" s="118">
        <f t="shared" si="5"/>
        <v>26.308242018724098</v>
      </c>
      <c r="E25" s="68">
        <v>226975.096</v>
      </c>
      <c r="F25" s="118">
        <f t="shared" si="6"/>
        <v>27.56770362495965</v>
      </c>
      <c r="G25" s="68">
        <v>333164.31</v>
      </c>
      <c r="H25" s="118">
        <f t="shared" si="7"/>
        <v>28.09736732811273</v>
      </c>
      <c r="I25" s="68">
        <v>105693.412</v>
      </c>
      <c r="J25" s="94">
        <f aca="true" t="shared" si="9" ref="J25:J44">I25/$I$44*100</f>
        <v>29.07710333107151</v>
      </c>
      <c r="K25" s="68">
        <v>210743.011</v>
      </c>
      <c r="L25" s="52">
        <f t="shared" si="8"/>
        <v>29.064013493618813</v>
      </c>
    </row>
    <row r="26" spans="1:12" s="16" customFormat="1" ht="12" customHeight="1">
      <c r="A26" s="157"/>
      <c r="B26" s="63" t="s">
        <v>221</v>
      </c>
      <c r="C26" s="68">
        <v>96914.926</v>
      </c>
      <c r="D26" s="118">
        <f t="shared" si="5"/>
        <v>18.637749457543766</v>
      </c>
      <c r="E26" s="68">
        <v>156701.697</v>
      </c>
      <c r="F26" s="118">
        <f t="shared" si="6"/>
        <v>19.032510687534764</v>
      </c>
      <c r="G26" s="68">
        <v>226306.691</v>
      </c>
      <c r="H26" s="118">
        <f t="shared" si="7"/>
        <v>19.085544384501155</v>
      </c>
      <c r="I26" s="68">
        <v>75778.928</v>
      </c>
      <c r="J26" s="94">
        <f t="shared" si="9"/>
        <v>20.84738942644626</v>
      </c>
      <c r="K26" s="68">
        <v>148362.445</v>
      </c>
      <c r="L26" s="52">
        <f t="shared" si="8"/>
        <v>20.460977960622753</v>
      </c>
    </row>
    <row r="27" spans="1:12" s="16" customFormat="1" ht="12" customHeight="1">
      <c r="A27" s="157"/>
      <c r="B27" s="119" t="s">
        <v>165</v>
      </c>
      <c r="C27" s="68">
        <v>9520.097</v>
      </c>
      <c r="D27" s="118">
        <f t="shared" si="5"/>
        <v>1.8308137871096763</v>
      </c>
      <c r="E27" s="68">
        <v>15097.408</v>
      </c>
      <c r="F27" s="118">
        <f t="shared" si="6"/>
        <v>1.8336851777302248</v>
      </c>
      <c r="G27" s="68">
        <v>20278.729</v>
      </c>
      <c r="H27" s="118">
        <f t="shared" si="7"/>
        <v>1.7102038860652633</v>
      </c>
      <c r="I27" s="68">
        <v>4505.346</v>
      </c>
      <c r="J27" s="94">
        <f t="shared" si="9"/>
        <v>1.2394567334455027</v>
      </c>
      <c r="K27" s="68">
        <v>8688.206</v>
      </c>
      <c r="L27" s="52">
        <f t="shared" si="8"/>
        <v>1.1982088289482582</v>
      </c>
    </row>
    <row r="28" spans="1:12" s="16" customFormat="1" ht="12" customHeight="1">
      <c r="A28" s="157"/>
      <c r="B28" s="63" t="s">
        <v>42</v>
      </c>
      <c r="C28" s="68">
        <v>4670.41</v>
      </c>
      <c r="D28" s="118">
        <f t="shared" si="5"/>
        <v>0.8981684765874657</v>
      </c>
      <c r="E28" s="68">
        <v>7155.595</v>
      </c>
      <c r="F28" s="118">
        <f t="shared" si="6"/>
        <v>0.869096767427926</v>
      </c>
      <c r="G28" s="68">
        <v>10316.456</v>
      </c>
      <c r="H28" s="118">
        <f t="shared" si="7"/>
        <v>0.8700369308954866</v>
      </c>
      <c r="I28" s="68">
        <v>3533.197</v>
      </c>
      <c r="J28" s="94">
        <f t="shared" si="9"/>
        <v>0.9720107650421189</v>
      </c>
      <c r="K28" s="68">
        <v>7229.479</v>
      </c>
      <c r="L28" s="52">
        <f t="shared" si="8"/>
        <v>0.9970327092262804</v>
      </c>
    </row>
    <row r="29" spans="1:12" s="16" customFormat="1" ht="12" customHeight="1">
      <c r="A29" s="158"/>
      <c r="B29" s="101" t="s">
        <v>31</v>
      </c>
      <c r="C29" s="68">
        <v>13734.495</v>
      </c>
      <c r="D29" s="118">
        <f t="shared" si="5"/>
        <v>2.641286407584809</v>
      </c>
      <c r="E29" s="68">
        <v>21381.034</v>
      </c>
      <c r="F29" s="118">
        <f t="shared" si="6"/>
        <v>2.5968752470851935</v>
      </c>
      <c r="G29" s="68">
        <v>31783.281</v>
      </c>
      <c r="H29" s="118">
        <f t="shared" si="7"/>
        <v>2.6804387335174824</v>
      </c>
      <c r="I29" s="68">
        <v>8734.13</v>
      </c>
      <c r="J29" s="94">
        <f t="shared" si="9"/>
        <v>2.4028290478219363</v>
      </c>
      <c r="K29" s="68">
        <v>17366.372</v>
      </c>
      <c r="L29" s="52">
        <f t="shared" si="8"/>
        <v>2.3950330203035954</v>
      </c>
    </row>
    <row r="30" spans="1:12" s="16" customFormat="1" ht="12" customHeight="1">
      <c r="A30" s="63" t="s">
        <v>45</v>
      </c>
      <c r="B30" s="67"/>
      <c r="C30" s="68">
        <v>26010.993</v>
      </c>
      <c r="D30" s="118">
        <f t="shared" si="5"/>
        <v>5.00218480975701</v>
      </c>
      <c r="E30" s="68">
        <v>40620.015</v>
      </c>
      <c r="F30" s="118">
        <f t="shared" si="6"/>
        <v>4.933583263079291</v>
      </c>
      <c r="G30" s="68">
        <v>57760.491</v>
      </c>
      <c r="H30" s="118">
        <f t="shared" si="7"/>
        <v>4.871223249210424</v>
      </c>
      <c r="I30" s="68">
        <v>14328.809</v>
      </c>
      <c r="J30" s="94">
        <f t="shared" si="9"/>
        <v>3.9419700057008984</v>
      </c>
      <c r="K30" s="68">
        <v>29643.906</v>
      </c>
      <c r="L30" s="52">
        <f t="shared" si="8"/>
        <v>4.088253650260162</v>
      </c>
    </row>
    <row r="31" spans="1:12" s="16" customFormat="1" ht="12" customHeight="1">
      <c r="A31" s="63" t="s">
        <v>109</v>
      </c>
      <c r="B31" s="67"/>
      <c r="C31" s="74">
        <f>C32+C33+C34</f>
        <v>0</v>
      </c>
      <c r="D31" s="118">
        <f t="shared" si="5"/>
        <v>0</v>
      </c>
      <c r="E31" s="74">
        <v>0</v>
      </c>
      <c r="F31" s="118">
        <f t="shared" si="6"/>
        <v>0</v>
      </c>
      <c r="G31" s="74">
        <v>0</v>
      </c>
      <c r="H31" s="118">
        <f t="shared" si="7"/>
        <v>0</v>
      </c>
      <c r="I31" s="74">
        <f>I32+I33+I34</f>
        <v>3681.354</v>
      </c>
      <c r="J31" s="94">
        <f t="shared" si="9"/>
        <v>1.0127699411979756</v>
      </c>
      <c r="K31" s="74">
        <f>K32+K33+K34</f>
        <v>1248.28</v>
      </c>
      <c r="L31" s="52">
        <f t="shared" si="8"/>
        <v>0.1721529297302034</v>
      </c>
    </row>
    <row r="32" spans="1:12" s="16" customFormat="1" ht="12" customHeight="1">
      <c r="A32" s="156"/>
      <c r="B32" s="63" t="s">
        <v>47</v>
      </c>
      <c r="C32" s="74">
        <v>0</v>
      </c>
      <c r="D32" s="118">
        <f t="shared" si="5"/>
        <v>0</v>
      </c>
      <c r="E32" s="74">
        <v>0</v>
      </c>
      <c r="F32" s="118">
        <f t="shared" si="6"/>
        <v>0</v>
      </c>
      <c r="G32" s="74">
        <v>0</v>
      </c>
      <c r="H32" s="118">
        <f t="shared" si="7"/>
        <v>0</v>
      </c>
      <c r="I32" s="74">
        <v>0</v>
      </c>
      <c r="J32" s="94">
        <f t="shared" si="9"/>
        <v>0</v>
      </c>
      <c r="K32" s="74">
        <v>0</v>
      </c>
      <c r="L32" s="52">
        <f t="shared" si="8"/>
        <v>0</v>
      </c>
    </row>
    <row r="33" spans="1:12" s="16" customFormat="1" ht="12" customHeight="1">
      <c r="A33" s="157"/>
      <c r="B33" s="63" t="s">
        <v>48</v>
      </c>
      <c r="C33" s="74">
        <v>0</v>
      </c>
      <c r="D33" s="118">
        <f t="shared" si="5"/>
        <v>0</v>
      </c>
      <c r="E33" s="74">
        <v>0</v>
      </c>
      <c r="F33" s="118">
        <f t="shared" si="6"/>
        <v>0</v>
      </c>
      <c r="G33" s="74">
        <v>0</v>
      </c>
      <c r="H33" s="118">
        <f t="shared" si="7"/>
        <v>0</v>
      </c>
      <c r="I33" s="74">
        <v>1517.52</v>
      </c>
      <c r="J33" s="94">
        <f t="shared" si="9"/>
        <v>0.41748189420706405</v>
      </c>
      <c r="K33" s="69">
        <v>1248.28</v>
      </c>
      <c r="L33" s="52">
        <f t="shared" si="8"/>
        <v>0.1721529297302034</v>
      </c>
    </row>
    <row r="34" spans="1:12" s="16" customFormat="1" ht="12" customHeight="1">
      <c r="A34" s="158"/>
      <c r="B34" s="101" t="s">
        <v>49</v>
      </c>
      <c r="C34" s="74">
        <v>0</v>
      </c>
      <c r="D34" s="118">
        <f t="shared" si="5"/>
        <v>0</v>
      </c>
      <c r="E34" s="74">
        <v>0</v>
      </c>
      <c r="F34" s="118">
        <f t="shared" si="6"/>
        <v>0</v>
      </c>
      <c r="G34" s="74">
        <v>0</v>
      </c>
      <c r="H34" s="118">
        <f t="shared" si="7"/>
        <v>0</v>
      </c>
      <c r="I34" s="74">
        <v>2163.834</v>
      </c>
      <c r="J34" s="94">
        <f t="shared" si="9"/>
        <v>0.5952880469909116</v>
      </c>
      <c r="K34" s="74">
        <v>0</v>
      </c>
      <c r="L34" s="52">
        <f t="shared" si="8"/>
        <v>0</v>
      </c>
    </row>
    <row r="35" spans="1:12" s="16" customFormat="1" ht="12" customHeight="1">
      <c r="A35" s="97" t="s">
        <v>316</v>
      </c>
      <c r="B35" s="105"/>
      <c r="C35" s="69">
        <v>4625.097</v>
      </c>
      <c r="D35" s="118">
        <f t="shared" si="5"/>
        <v>0.8894543148372964</v>
      </c>
      <c r="E35" s="69">
        <v>3303.852</v>
      </c>
      <c r="F35" s="118">
        <f t="shared" si="6"/>
        <v>0.4012757979259989</v>
      </c>
      <c r="G35" s="69">
        <v>0</v>
      </c>
      <c r="H35" s="118">
        <f t="shared" si="7"/>
        <v>0</v>
      </c>
      <c r="I35" s="69">
        <v>9218.982</v>
      </c>
      <c r="J35" s="94">
        <f t="shared" si="9"/>
        <v>2.536215712491979</v>
      </c>
      <c r="K35" s="69">
        <v>8616.791</v>
      </c>
      <c r="L35" s="52">
        <f t="shared" si="8"/>
        <v>1.1883598355519989</v>
      </c>
    </row>
    <row r="36" spans="1:12" s="16" customFormat="1" ht="12" customHeight="1">
      <c r="A36" s="91" t="s">
        <v>35</v>
      </c>
      <c r="B36" s="64"/>
      <c r="C36" s="68">
        <v>5998.856</v>
      </c>
      <c r="D36" s="118">
        <f t="shared" si="5"/>
        <v>1.1536424756686412</v>
      </c>
      <c r="E36" s="68">
        <v>8812.4</v>
      </c>
      <c r="F36" s="118">
        <f t="shared" si="6"/>
        <v>1.0703272548658573</v>
      </c>
      <c r="G36" s="68">
        <v>13184.041</v>
      </c>
      <c r="H36" s="118">
        <f t="shared" si="7"/>
        <v>1.1118743266525115</v>
      </c>
      <c r="I36" s="68">
        <v>2885.253</v>
      </c>
      <c r="J36" s="94">
        <f t="shared" si="9"/>
        <v>0.7937561862160726</v>
      </c>
      <c r="K36" s="68">
        <v>5827.318</v>
      </c>
      <c r="L36" s="52">
        <f t="shared" si="8"/>
        <v>0.8036577259665697</v>
      </c>
    </row>
    <row r="37" spans="1:12" s="16" customFormat="1" ht="12" customHeight="1">
      <c r="A37" s="63" t="s">
        <v>90</v>
      </c>
      <c r="B37" s="67"/>
      <c r="C37" s="74">
        <v>18357.465</v>
      </c>
      <c r="D37" s="118">
        <f t="shared" si="5"/>
        <v>3.530331678173378</v>
      </c>
      <c r="E37" s="74">
        <v>31030.684</v>
      </c>
      <c r="F37" s="118">
        <f t="shared" si="6"/>
        <v>3.768892336063942</v>
      </c>
      <c r="G37" s="74">
        <v>46800.053</v>
      </c>
      <c r="H37" s="118">
        <f t="shared" si="7"/>
        <v>3.9468761828544716</v>
      </c>
      <c r="I37" s="74">
        <v>20489.894</v>
      </c>
      <c r="J37" s="94">
        <f t="shared" si="9"/>
        <v>5.636933786191917</v>
      </c>
      <c r="K37" s="74">
        <v>48982.472</v>
      </c>
      <c r="L37" s="52">
        <f t="shared" si="8"/>
        <v>6.755276108106881</v>
      </c>
    </row>
    <row r="38" spans="1:13" s="16" customFormat="1" ht="12" customHeight="1">
      <c r="A38" s="63" t="s">
        <v>37</v>
      </c>
      <c r="B38" s="67"/>
      <c r="C38" s="49">
        <v>161305.092</v>
      </c>
      <c r="D38" s="118">
        <f t="shared" si="5"/>
        <v>31.02064888252659</v>
      </c>
      <c r="E38" s="49">
        <v>246902.916</v>
      </c>
      <c r="F38" s="118">
        <f t="shared" si="6"/>
        <v>29.98807592717709</v>
      </c>
      <c r="G38" s="49">
        <f>G39+G40+G41</f>
        <v>355277.581</v>
      </c>
      <c r="H38" s="118">
        <f t="shared" si="7"/>
        <v>29.96228706730419</v>
      </c>
      <c r="I38" s="49">
        <f>I39+I40+I41</f>
        <v>93887.33</v>
      </c>
      <c r="J38" s="94">
        <f t="shared" si="9"/>
        <v>25.829155708289655</v>
      </c>
      <c r="K38" s="49">
        <f>K39+K40+K41</f>
        <v>197099.515</v>
      </c>
      <c r="L38" s="52">
        <f t="shared" si="8"/>
        <v>27.182410160903146</v>
      </c>
      <c r="M38" s="227"/>
    </row>
    <row r="39" spans="1:12" s="16" customFormat="1" ht="12" customHeight="1">
      <c r="A39" s="156"/>
      <c r="B39" s="63" t="s">
        <v>38</v>
      </c>
      <c r="C39" s="49">
        <v>4926.537</v>
      </c>
      <c r="D39" s="118">
        <f t="shared" si="5"/>
        <v>0.9474243657712673</v>
      </c>
      <c r="E39" s="49">
        <v>7178.63</v>
      </c>
      <c r="F39" s="118">
        <f t="shared" si="6"/>
        <v>0.8718945283461588</v>
      </c>
      <c r="G39" s="49">
        <v>10204.64</v>
      </c>
      <c r="H39" s="118">
        <f t="shared" si="7"/>
        <v>0.8606069435563258</v>
      </c>
      <c r="I39" s="49">
        <v>3085.082</v>
      </c>
      <c r="J39" s="94">
        <f t="shared" si="9"/>
        <v>0.8487307430176325</v>
      </c>
      <c r="K39" s="68">
        <v>6407.459</v>
      </c>
      <c r="L39" s="52">
        <f t="shared" si="8"/>
        <v>0.8836661958664399</v>
      </c>
    </row>
    <row r="40" spans="1:12" s="16" customFormat="1" ht="12" customHeight="1">
      <c r="A40" s="157"/>
      <c r="B40" s="63" t="s">
        <v>39</v>
      </c>
      <c r="C40" s="49">
        <v>67413.964</v>
      </c>
      <c r="D40" s="118">
        <f t="shared" si="5"/>
        <v>12.964407267585129</v>
      </c>
      <c r="E40" s="49">
        <v>105190.43</v>
      </c>
      <c r="F40" s="118">
        <f t="shared" si="6"/>
        <v>12.776109139401198</v>
      </c>
      <c r="G40" s="49">
        <v>148303.538</v>
      </c>
      <c r="H40" s="118">
        <f t="shared" si="7"/>
        <v>12.507158954825396</v>
      </c>
      <c r="I40" s="49">
        <v>42056.269</v>
      </c>
      <c r="J40" s="94">
        <f t="shared" si="9"/>
        <v>11.570016108783957</v>
      </c>
      <c r="K40" s="68">
        <v>86322.161</v>
      </c>
      <c r="L40" s="52">
        <f t="shared" si="8"/>
        <v>11.904871436530511</v>
      </c>
    </row>
    <row r="41" spans="1:12" s="16" customFormat="1" ht="12" customHeight="1">
      <c r="A41" s="158"/>
      <c r="B41" s="63" t="s">
        <v>40</v>
      </c>
      <c r="C41" s="49">
        <v>88964.591</v>
      </c>
      <c r="D41" s="118">
        <f t="shared" si="5"/>
        <v>17.108817249170194</v>
      </c>
      <c r="E41" s="49">
        <v>134533.856</v>
      </c>
      <c r="F41" s="118">
        <f t="shared" si="6"/>
        <v>16.340072259429732</v>
      </c>
      <c r="G41" s="49">
        <v>196769.403</v>
      </c>
      <c r="H41" s="118">
        <f t="shared" si="7"/>
        <v>16.594521168922462</v>
      </c>
      <c r="I41" s="49">
        <v>48745.979</v>
      </c>
      <c r="J41" s="94">
        <f t="shared" si="9"/>
        <v>13.410408856488065</v>
      </c>
      <c r="K41" s="68">
        <v>104369.895</v>
      </c>
      <c r="L41" s="52">
        <f t="shared" si="8"/>
        <v>14.393872528506193</v>
      </c>
    </row>
    <row r="42" spans="1:12" s="16" customFormat="1" ht="12.75" customHeight="1">
      <c r="A42" s="686" t="s">
        <v>52</v>
      </c>
      <c r="B42" s="687"/>
      <c r="C42" s="68">
        <v>14217.303</v>
      </c>
      <c r="D42" s="118">
        <f t="shared" si="5"/>
        <v>2.734135413527379</v>
      </c>
      <c r="E42" s="68">
        <v>21518.471</v>
      </c>
      <c r="F42" s="118">
        <f t="shared" si="6"/>
        <v>2.6135679263697247</v>
      </c>
      <c r="G42" s="68">
        <v>29997.761</v>
      </c>
      <c r="H42" s="118">
        <f t="shared" si="7"/>
        <v>2.5298571441758995</v>
      </c>
      <c r="I42" s="68">
        <v>8003.998</v>
      </c>
      <c r="J42" s="94">
        <f t="shared" si="9"/>
        <v>2.2019638925810217</v>
      </c>
      <c r="K42" s="68">
        <v>16214.981</v>
      </c>
      <c r="L42" s="52">
        <f t="shared" si="8"/>
        <v>2.236242257081411</v>
      </c>
    </row>
    <row r="43" spans="1:12" s="16" customFormat="1" ht="12" customHeight="1">
      <c r="A43" s="97" t="s">
        <v>51</v>
      </c>
      <c r="B43" s="67"/>
      <c r="C43" s="49">
        <v>27836.986</v>
      </c>
      <c r="D43" s="118">
        <f t="shared" si="5"/>
        <v>5.353342277959882</v>
      </c>
      <c r="E43" s="49">
        <v>43837.803</v>
      </c>
      <c r="F43" s="118">
        <f t="shared" si="6"/>
        <v>5.324405989780337</v>
      </c>
      <c r="G43" s="49">
        <v>60879.812</v>
      </c>
      <c r="H43" s="118">
        <f t="shared" si="7"/>
        <v>5.134290766710411</v>
      </c>
      <c r="I43" s="49">
        <v>12752.975</v>
      </c>
      <c r="J43" s="94">
        <f t="shared" si="9"/>
        <v>3.5084454635031714</v>
      </c>
      <c r="K43" s="68">
        <v>25076.705</v>
      </c>
      <c r="L43" s="52">
        <f t="shared" si="8"/>
        <v>3.4583813196799125</v>
      </c>
    </row>
    <row r="44" spans="1:12" s="16" customFormat="1" ht="12" customHeight="1">
      <c r="A44" s="173" t="s">
        <v>113</v>
      </c>
      <c r="B44" s="174"/>
      <c r="C44" s="104">
        <f>C24+C30+C31+C35+C36+C37+C38+C42+C43</f>
        <v>519992.64300000004</v>
      </c>
      <c r="D44" s="175">
        <f t="shared" si="5"/>
        <v>100</v>
      </c>
      <c r="E44" s="104">
        <v>823336.971</v>
      </c>
      <c r="F44" s="175">
        <f t="shared" si="6"/>
        <v>100</v>
      </c>
      <c r="G44" s="104">
        <f>G24+G30+G31+G35+G36+G37+G38+G42+G43</f>
        <v>1185749.2059999998</v>
      </c>
      <c r="H44" s="175">
        <f t="shared" si="7"/>
        <v>100</v>
      </c>
      <c r="I44" s="104">
        <f>I24+I30+I31+I35+I36+I37+I38+I42+I43</f>
        <v>363493.60799999995</v>
      </c>
      <c r="J44" s="175">
        <f t="shared" si="9"/>
        <v>100</v>
      </c>
      <c r="K44" s="104">
        <f>K24+K30+K31+K35+K36+K37+K38+K42+K43</f>
        <v>725099.4810000001</v>
      </c>
      <c r="L44" s="175">
        <f t="shared" si="8"/>
        <v>100</v>
      </c>
    </row>
    <row r="45" spans="1:12" ht="12.75" customHeight="1">
      <c r="A45" s="545"/>
      <c r="B45" s="545"/>
      <c r="C45" s="545"/>
      <c r="D45" s="545"/>
      <c r="E45" s="545"/>
      <c r="F45" s="545"/>
      <c r="G45" s="545"/>
      <c r="H45" s="545"/>
      <c r="I45" s="545"/>
      <c r="J45" s="545"/>
      <c r="K45" s="545"/>
      <c r="L45" s="545"/>
    </row>
  </sheetData>
  <mergeCells count="14">
    <mergeCell ref="C3:H3"/>
    <mergeCell ref="G4:H4"/>
    <mergeCell ref="E4:F4"/>
    <mergeCell ref="I3:L3"/>
    <mergeCell ref="A23:L23"/>
    <mergeCell ref="K1:L1"/>
    <mergeCell ref="A45:L45"/>
    <mergeCell ref="A42:B42"/>
    <mergeCell ref="A3:B5"/>
    <mergeCell ref="K4:L4"/>
    <mergeCell ref="A6:L6"/>
    <mergeCell ref="A19:B19"/>
    <mergeCell ref="C4:D4"/>
    <mergeCell ref="I4:J4"/>
  </mergeCells>
  <printOptions horizontalCentered="1"/>
  <pageMargins left="0.37" right="0.44" top="0.68" bottom="0.5905511811023623" header="0.5118110236220472" footer="0.3937007874015748"/>
  <pageSetup horizontalDpi="600" verticalDpi="600" orientation="landscape" paperSize="9" scale="80" r:id="rId1"/>
  <headerFooter alignWithMargins="0">
    <oddFooter>&amp;L&amp;"Times New Roman,Regular"&amp;11 24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J49"/>
  <sheetViews>
    <sheetView workbookViewId="0" topLeftCell="A19">
      <selection activeCell="L48" sqref="L48"/>
    </sheetView>
  </sheetViews>
  <sheetFormatPr defaultColWidth="9.140625" defaultRowHeight="12.75"/>
  <cols>
    <col min="1" max="1" width="5.8515625" style="185" customWidth="1"/>
    <col min="2" max="2" width="76.7109375" style="185" customWidth="1"/>
    <col min="3" max="3" width="12.28125" style="185" customWidth="1"/>
    <col min="4" max="8" width="9.140625" style="185" customWidth="1"/>
    <col min="9" max="16384" width="9.140625" style="2" customWidth="1"/>
  </cols>
  <sheetData>
    <row r="2" spans="2:10" ht="15.75">
      <c r="B2" s="187"/>
      <c r="C2" s="136" t="s">
        <v>348</v>
      </c>
      <c r="I2" s="689"/>
      <c r="J2" s="689"/>
    </row>
    <row r="3" spans="1:3" ht="33" customHeight="1">
      <c r="A3" s="214"/>
      <c r="B3" s="312" t="s">
        <v>417</v>
      </c>
      <c r="C3" s="311"/>
    </row>
    <row r="5" ht="15.75">
      <c r="B5" s="186" t="s">
        <v>297</v>
      </c>
    </row>
    <row r="6" spans="1:2" ht="15" customHeight="1">
      <c r="A6" s="188" t="s">
        <v>177</v>
      </c>
      <c r="B6" s="185" t="s">
        <v>196</v>
      </c>
    </row>
    <row r="7" spans="1:2" ht="15" customHeight="1">
      <c r="A7" s="188" t="s">
        <v>178</v>
      </c>
      <c r="B7" s="185" t="s">
        <v>198</v>
      </c>
    </row>
    <row r="8" spans="1:8" s="194" customFormat="1" ht="15.75" customHeight="1">
      <c r="A8" s="441" t="s">
        <v>179</v>
      </c>
      <c r="B8" s="442" t="s">
        <v>418</v>
      </c>
      <c r="C8" s="442"/>
      <c r="D8" s="442"/>
      <c r="E8" s="442"/>
      <c r="F8" s="442"/>
      <c r="G8" s="442"/>
      <c r="H8" s="442"/>
    </row>
    <row r="9" spans="1:8" s="194" customFormat="1" ht="15" customHeight="1">
      <c r="A9" s="443" t="s">
        <v>180</v>
      </c>
      <c r="B9" s="442" t="s">
        <v>197</v>
      </c>
      <c r="C9" s="442"/>
      <c r="D9" s="442"/>
      <c r="E9" s="442"/>
      <c r="F9" s="442"/>
      <c r="G9" s="442"/>
      <c r="H9" s="442"/>
    </row>
    <row r="10" spans="1:2" ht="15" customHeight="1">
      <c r="A10" s="188" t="s">
        <v>181</v>
      </c>
      <c r="B10" s="185" t="s">
        <v>394</v>
      </c>
    </row>
    <row r="11" spans="1:2" ht="15" customHeight="1">
      <c r="A11" s="188" t="s">
        <v>182</v>
      </c>
      <c r="B11" s="185" t="s">
        <v>356</v>
      </c>
    </row>
    <row r="12" spans="1:2" ht="15" customHeight="1">
      <c r="A12" s="189" t="s">
        <v>183</v>
      </c>
      <c r="B12" s="185" t="s">
        <v>388</v>
      </c>
    </row>
    <row r="13" spans="1:2" ht="15" customHeight="1">
      <c r="A13" s="189" t="s">
        <v>184</v>
      </c>
      <c r="B13" s="185" t="s">
        <v>199</v>
      </c>
    </row>
    <row r="14" spans="1:2" ht="15" customHeight="1">
      <c r="A14" s="189" t="s">
        <v>185</v>
      </c>
      <c r="B14" s="185" t="s">
        <v>389</v>
      </c>
    </row>
    <row r="15" spans="1:2" ht="15" customHeight="1">
      <c r="A15" s="189" t="s">
        <v>186</v>
      </c>
      <c r="B15" s="185" t="s">
        <v>390</v>
      </c>
    </row>
    <row r="16" spans="1:2" ht="15" customHeight="1">
      <c r="A16" s="189" t="s">
        <v>187</v>
      </c>
      <c r="B16" s="185" t="s">
        <v>420</v>
      </c>
    </row>
    <row r="17" spans="1:2" ht="15" customHeight="1">
      <c r="A17" s="189" t="s">
        <v>188</v>
      </c>
      <c r="B17" s="185" t="s">
        <v>391</v>
      </c>
    </row>
    <row r="18" spans="1:2" ht="15" customHeight="1">
      <c r="A18" s="189" t="s">
        <v>189</v>
      </c>
      <c r="B18" s="185" t="s">
        <v>200</v>
      </c>
    </row>
    <row r="19" spans="1:2" ht="15" customHeight="1">
      <c r="A19" s="189" t="s">
        <v>190</v>
      </c>
      <c r="B19" s="185" t="s">
        <v>393</v>
      </c>
    </row>
    <row r="20" spans="1:2" ht="15" customHeight="1">
      <c r="A20" s="189" t="s">
        <v>191</v>
      </c>
      <c r="B20" s="185" t="s">
        <v>392</v>
      </c>
    </row>
    <row r="21" spans="1:2" ht="15" customHeight="1">
      <c r="A21" s="189" t="s">
        <v>408</v>
      </c>
      <c r="B21" s="185" t="s">
        <v>201</v>
      </c>
    </row>
    <row r="22" spans="1:2" ht="16.5" customHeight="1">
      <c r="A22" s="189" t="s">
        <v>192</v>
      </c>
      <c r="B22" s="185" t="s">
        <v>433</v>
      </c>
    </row>
    <row r="23" spans="1:2" ht="15" customHeight="1">
      <c r="A23" s="189" t="s">
        <v>193</v>
      </c>
      <c r="B23" s="185" t="s">
        <v>222</v>
      </c>
    </row>
    <row r="24" spans="1:2" ht="15" customHeight="1">
      <c r="A24" s="189" t="s">
        <v>194</v>
      </c>
      <c r="B24" s="185" t="s">
        <v>395</v>
      </c>
    </row>
    <row r="25" spans="1:2" ht="15" customHeight="1">
      <c r="A25" s="189" t="s">
        <v>195</v>
      </c>
      <c r="B25" s="185" t="s">
        <v>202</v>
      </c>
    </row>
    <row r="27" ht="15.75">
      <c r="B27" s="186" t="s">
        <v>372</v>
      </c>
    </row>
    <row r="29" spans="1:2" ht="15.75">
      <c r="A29" s="189" t="s">
        <v>177</v>
      </c>
      <c r="B29" s="370" t="s">
        <v>399</v>
      </c>
    </row>
    <row r="30" spans="1:2" ht="15.75" customHeight="1">
      <c r="A30" s="189" t="s">
        <v>178</v>
      </c>
      <c r="B30" s="185" t="s">
        <v>419</v>
      </c>
    </row>
    <row r="31" spans="1:2" ht="15.75">
      <c r="A31" s="189" t="s">
        <v>179</v>
      </c>
      <c r="B31" s="185" t="s">
        <v>204</v>
      </c>
    </row>
    <row r="32" spans="1:2" ht="15.75">
      <c r="A32" s="189" t="s">
        <v>180</v>
      </c>
      <c r="B32" s="185" t="s">
        <v>302</v>
      </c>
    </row>
    <row r="33" spans="1:2" ht="15.75">
      <c r="A33" s="189" t="s">
        <v>181</v>
      </c>
      <c r="B33" s="370" t="s">
        <v>398</v>
      </c>
    </row>
    <row r="34" spans="1:2" ht="15.75">
      <c r="A34" s="189"/>
      <c r="B34" s="370"/>
    </row>
    <row r="35" ht="15.75">
      <c r="A35" s="189"/>
    </row>
    <row r="36" ht="15.75">
      <c r="B36" s="186" t="s">
        <v>373</v>
      </c>
    </row>
    <row r="38" spans="1:2" ht="15.75">
      <c r="A38" s="189" t="s">
        <v>177</v>
      </c>
      <c r="B38" s="185" t="s">
        <v>314</v>
      </c>
    </row>
    <row r="39" spans="1:2" ht="15.75">
      <c r="A39" s="189" t="s">
        <v>178</v>
      </c>
      <c r="B39" s="185" t="s">
        <v>223</v>
      </c>
    </row>
    <row r="40" spans="1:2" ht="15.75">
      <c r="A40" s="189" t="s">
        <v>179</v>
      </c>
      <c r="B40" s="185" t="s">
        <v>224</v>
      </c>
    </row>
    <row r="41" spans="1:2" ht="15.75">
      <c r="A41" s="189" t="s">
        <v>180</v>
      </c>
      <c r="B41" s="185" t="s">
        <v>225</v>
      </c>
    </row>
    <row r="42" spans="1:2" ht="15.75" customHeight="1">
      <c r="A42" s="189" t="s">
        <v>181</v>
      </c>
      <c r="B42" s="185" t="s">
        <v>387</v>
      </c>
    </row>
    <row r="43" spans="1:2" ht="15.75">
      <c r="A43" s="189" t="s">
        <v>182</v>
      </c>
      <c r="B43" s="185" t="s">
        <v>352</v>
      </c>
    </row>
    <row r="44" spans="1:2" ht="15.75">
      <c r="A44" s="189" t="s">
        <v>183</v>
      </c>
      <c r="B44" s="185" t="s">
        <v>361</v>
      </c>
    </row>
    <row r="45" spans="1:2" ht="15.75">
      <c r="A45" s="189" t="s">
        <v>184</v>
      </c>
      <c r="B45" s="185" t="s">
        <v>362</v>
      </c>
    </row>
    <row r="46" ht="15.75">
      <c r="A46" s="189"/>
    </row>
    <row r="47" spans="1:2" ht="31.5" customHeight="1">
      <c r="A47" s="418" t="s">
        <v>409</v>
      </c>
      <c r="B47" s="351" t="s">
        <v>410</v>
      </c>
    </row>
    <row r="48" spans="1:2" ht="15.75" customHeight="1">
      <c r="A48" s="419">
        <v>1</v>
      </c>
      <c r="B48" s="2" t="s">
        <v>525</v>
      </c>
    </row>
    <row r="49" spans="1:3" ht="16.5">
      <c r="A49" s="420">
        <v>2</v>
      </c>
      <c r="B49" s="690" t="s">
        <v>421</v>
      </c>
      <c r="C49" s="690"/>
    </row>
  </sheetData>
  <mergeCells count="2">
    <mergeCell ref="I2:J2"/>
    <mergeCell ref="B49:C4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1">
      <selection activeCell="B43" sqref="B43"/>
    </sheetView>
  </sheetViews>
  <sheetFormatPr defaultColWidth="9.140625" defaultRowHeight="12.75"/>
  <cols>
    <col min="1" max="1" width="1.28515625" style="0" customWidth="1"/>
    <col min="2" max="2" width="42.140625" style="0" customWidth="1"/>
    <col min="4" max="4" width="5.7109375" style="0" customWidth="1"/>
    <col min="5" max="5" width="9.00390625" style="0" customWidth="1"/>
    <col min="6" max="6" width="5.7109375" style="0" customWidth="1"/>
    <col min="7" max="7" width="9.7109375" style="0" bestFit="1" customWidth="1"/>
    <col min="8" max="8" width="5.7109375" style="0" customWidth="1"/>
    <col min="9" max="9" width="9.7109375" style="5" bestFit="1" customWidth="1"/>
    <col min="10" max="10" width="5.7109375" style="5" customWidth="1"/>
    <col min="11" max="11" width="9.7109375" style="5" bestFit="1" customWidth="1"/>
    <col min="12" max="12" width="6.7109375" style="0" customWidth="1"/>
    <col min="13" max="16" width="9.28125" style="0" customWidth="1"/>
  </cols>
  <sheetData>
    <row r="1" spans="1:16" ht="15">
      <c r="A1" s="2"/>
      <c r="B1" s="2"/>
      <c r="C1" s="2"/>
      <c r="D1" s="2"/>
      <c r="E1" s="2"/>
      <c r="F1" s="2"/>
      <c r="G1" s="2"/>
      <c r="H1" s="2"/>
      <c r="I1" s="194"/>
      <c r="J1" s="194"/>
      <c r="K1" s="194"/>
      <c r="L1" s="2"/>
      <c r="M1" s="2"/>
      <c r="N1" s="2"/>
      <c r="O1" s="2"/>
      <c r="P1" s="136" t="s">
        <v>115</v>
      </c>
    </row>
    <row r="2" spans="1:16" ht="21.75" customHeight="1">
      <c r="A2" s="10" t="s">
        <v>114</v>
      </c>
      <c r="B2" s="2"/>
      <c r="C2" s="2"/>
      <c r="D2" s="2"/>
      <c r="E2" s="2"/>
      <c r="F2" s="2"/>
      <c r="G2" s="2"/>
      <c r="H2" s="2"/>
      <c r="I2" s="194"/>
      <c r="J2" s="194"/>
      <c r="K2" s="194"/>
      <c r="L2" s="2"/>
      <c r="M2" s="2"/>
      <c r="N2" s="2"/>
      <c r="O2" s="2"/>
      <c r="P2" s="2"/>
    </row>
    <row r="3" spans="1:16" s="18" customFormat="1" ht="12.75" customHeight="1">
      <c r="A3" s="514" t="s">
        <v>54</v>
      </c>
      <c r="B3" s="515"/>
      <c r="C3" s="508">
        <v>2007</v>
      </c>
      <c r="D3" s="509"/>
      <c r="E3" s="509"/>
      <c r="F3" s="509"/>
      <c r="G3" s="509"/>
      <c r="H3" s="510"/>
      <c r="I3" s="508">
        <v>2008</v>
      </c>
      <c r="J3" s="509"/>
      <c r="K3" s="509"/>
      <c r="L3" s="510"/>
      <c r="M3" s="522" t="s">
        <v>412</v>
      </c>
      <c r="N3" s="523"/>
      <c r="O3" s="523"/>
      <c r="P3" s="524"/>
    </row>
    <row r="4" spans="1:16" ht="12.75">
      <c r="A4" s="516"/>
      <c r="B4" s="517"/>
      <c r="C4" s="520" t="s">
        <v>368</v>
      </c>
      <c r="D4" s="521"/>
      <c r="E4" s="520" t="s">
        <v>380</v>
      </c>
      <c r="F4" s="521"/>
      <c r="G4" s="520" t="s">
        <v>396</v>
      </c>
      <c r="H4" s="521"/>
      <c r="I4" s="520" t="s">
        <v>401</v>
      </c>
      <c r="J4" s="521"/>
      <c r="K4" s="520" t="s">
        <v>411</v>
      </c>
      <c r="L4" s="521"/>
      <c r="M4" s="153" t="s">
        <v>369</v>
      </c>
      <c r="N4" s="30" t="s">
        <v>385</v>
      </c>
      <c r="O4" s="153" t="s">
        <v>397</v>
      </c>
      <c r="P4" s="153" t="s">
        <v>402</v>
      </c>
    </row>
    <row r="5" spans="1:16" s="16" customFormat="1" ht="12.75" customHeight="1" thickBot="1">
      <c r="A5" s="518"/>
      <c r="B5" s="519"/>
      <c r="C5" s="151" t="s">
        <v>53</v>
      </c>
      <c r="D5" s="151" t="s">
        <v>67</v>
      </c>
      <c r="E5" s="151" t="s">
        <v>53</v>
      </c>
      <c r="F5" s="151" t="s">
        <v>67</v>
      </c>
      <c r="G5" s="151" t="s">
        <v>53</v>
      </c>
      <c r="H5" s="151" t="s">
        <v>67</v>
      </c>
      <c r="I5" s="195" t="s">
        <v>53</v>
      </c>
      <c r="J5" s="195" t="s">
        <v>67</v>
      </c>
      <c r="K5" s="195" t="s">
        <v>53</v>
      </c>
      <c r="L5" s="151" t="s">
        <v>67</v>
      </c>
      <c r="M5" s="511" t="s">
        <v>67</v>
      </c>
      <c r="N5" s="512"/>
      <c r="O5" s="512"/>
      <c r="P5" s="513"/>
    </row>
    <row r="6" spans="1:16" ht="13.5" thickTop="1">
      <c r="A6" s="535" t="s">
        <v>55</v>
      </c>
      <c r="B6" s="536"/>
      <c r="C6" s="196">
        <v>170372.585</v>
      </c>
      <c r="D6" s="32">
        <f aca="true" t="shared" si="0" ref="D6:D34">C6/$C$34*100</f>
        <v>0.9127922890539035</v>
      </c>
      <c r="E6" s="196">
        <v>170602.518</v>
      </c>
      <c r="F6" s="33">
        <f aca="true" t="shared" si="1" ref="F6:F33">E6/$E$34*100</f>
        <v>0.8382412731598605</v>
      </c>
      <c r="G6" s="196">
        <v>223213.176</v>
      </c>
      <c r="H6" s="33">
        <f aca="true" t="shared" si="2" ref="H6:H34">G6/$G$34*100</f>
        <v>1.0184921745023126</v>
      </c>
      <c r="I6" s="196">
        <v>183906.47</v>
      </c>
      <c r="J6" s="197">
        <f aca="true" t="shared" si="3" ref="J6:J34">I6/$I$34*100</f>
        <v>0.8633095069093264</v>
      </c>
      <c r="K6" s="196">
        <v>186179.355</v>
      </c>
      <c r="L6" s="33">
        <f aca="true" t="shared" si="4" ref="L6:L34">K6/$K$34*100</f>
        <v>0.8295732645955499</v>
      </c>
      <c r="M6" s="137">
        <f aca="true" t="shared" si="5" ref="M6:M35">IF(C6=0,"-",K6/C6*100-100)</f>
        <v>9.277766138255174</v>
      </c>
      <c r="N6" s="137">
        <f aca="true" t="shared" si="6" ref="N6:N35">IF(E6=0,"-",K6/E6*100-100)</f>
        <v>9.130484815001381</v>
      </c>
      <c r="O6" s="137">
        <f aca="true" t="shared" si="7" ref="O6:O35">IF(G6=0,"-",K6/G6*100-100)</f>
        <v>-16.591234291653095</v>
      </c>
      <c r="P6" s="137">
        <f aca="true" t="shared" si="8" ref="P6:P35">IF(I6=0,"-",K6/I6*100-100)</f>
        <v>1.2358918095703757</v>
      </c>
    </row>
    <row r="7" spans="1:16" ht="12.75">
      <c r="A7" s="34" t="s">
        <v>56</v>
      </c>
      <c r="B7" s="34"/>
      <c r="C7" s="196">
        <v>1255562.703</v>
      </c>
      <c r="D7" s="32">
        <f t="shared" si="0"/>
        <v>6.726833156414669</v>
      </c>
      <c r="E7" s="196">
        <v>1384670.702</v>
      </c>
      <c r="F7" s="33">
        <f t="shared" si="1"/>
        <v>6.803464249874892</v>
      </c>
      <c r="G7" s="196">
        <v>1416802.175</v>
      </c>
      <c r="H7" s="33">
        <f t="shared" si="2"/>
        <v>6.464680776977771</v>
      </c>
      <c r="I7" s="196">
        <v>1472598.784</v>
      </c>
      <c r="J7" s="197">
        <f t="shared" si="3"/>
        <v>6.912799370736189</v>
      </c>
      <c r="K7" s="196">
        <v>1439525.193</v>
      </c>
      <c r="L7" s="33">
        <f t="shared" si="4"/>
        <v>6.414199973055815</v>
      </c>
      <c r="M7" s="137">
        <f t="shared" si="5"/>
        <v>14.651796326893589</v>
      </c>
      <c r="N7" s="137">
        <f t="shared" si="6"/>
        <v>3.961554969045622</v>
      </c>
      <c r="O7" s="137">
        <f t="shared" si="7"/>
        <v>1.603824330662107</v>
      </c>
      <c r="P7" s="137">
        <f t="shared" si="8"/>
        <v>-2.2459336079419217</v>
      </c>
    </row>
    <row r="8" spans="1:16" s="5" customFormat="1" ht="12.75">
      <c r="A8" s="527"/>
      <c r="B8" s="36" t="s">
        <v>57</v>
      </c>
      <c r="C8" s="196">
        <v>1252662.703</v>
      </c>
      <c r="D8" s="467">
        <f t="shared" si="0"/>
        <v>6.711296046155667</v>
      </c>
      <c r="E8" s="196">
        <v>1384670.702</v>
      </c>
      <c r="F8" s="197">
        <f t="shared" si="1"/>
        <v>6.803464249874892</v>
      </c>
      <c r="G8" s="196">
        <v>1416802.175</v>
      </c>
      <c r="H8" s="197">
        <f t="shared" si="2"/>
        <v>6.464680776977771</v>
      </c>
      <c r="I8" s="196">
        <v>1472598.784</v>
      </c>
      <c r="J8" s="197">
        <f t="shared" si="3"/>
        <v>6.912799370736189</v>
      </c>
      <c r="K8" s="196">
        <v>1439525.193</v>
      </c>
      <c r="L8" s="197">
        <f t="shared" si="4"/>
        <v>6.414199973055815</v>
      </c>
      <c r="M8" s="137">
        <f t="shared" si="5"/>
        <v>14.917223092256478</v>
      </c>
      <c r="N8" s="137">
        <f t="shared" si="6"/>
        <v>3.961554969045622</v>
      </c>
      <c r="O8" s="137">
        <f t="shared" si="7"/>
        <v>1.603824330662107</v>
      </c>
      <c r="P8" s="137">
        <f t="shared" si="8"/>
        <v>-2.2459336079419217</v>
      </c>
    </row>
    <row r="9" spans="1:16" s="5" customFormat="1" ht="12.75">
      <c r="A9" s="528"/>
      <c r="B9" s="36" t="s">
        <v>58</v>
      </c>
      <c r="C9" s="196">
        <v>2900</v>
      </c>
      <c r="D9" s="467">
        <f t="shared" si="0"/>
        <v>0.015537110259002763</v>
      </c>
      <c r="E9" s="196">
        <v>0</v>
      </c>
      <c r="F9" s="197">
        <f t="shared" si="1"/>
        <v>0</v>
      </c>
      <c r="G9" s="196">
        <v>0</v>
      </c>
      <c r="H9" s="197">
        <f t="shared" si="2"/>
        <v>0</v>
      </c>
      <c r="I9" s="196">
        <v>0</v>
      </c>
      <c r="J9" s="197">
        <f t="shared" si="3"/>
        <v>0</v>
      </c>
      <c r="K9" s="196">
        <v>0</v>
      </c>
      <c r="L9" s="197">
        <f t="shared" si="4"/>
        <v>0</v>
      </c>
      <c r="M9" s="138" t="s">
        <v>59</v>
      </c>
      <c r="N9" s="138" t="s">
        <v>59</v>
      </c>
      <c r="O9" s="138" t="str">
        <f t="shared" si="7"/>
        <v>-</v>
      </c>
      <c r="P9" s="138" t="str">
        <f t="shared" si="8"/>
        <v>-</v>
      </c>
    </row>
    <row r="10" spans="1:16" ht="12.75">
      <c r="A10" s="529"/>
      <c r="B10" s="35" t="s">
        <v>123</v>
      </c>
      <c r="C10" s="196">
        <v>0</v>
      </c>
      <c r="D10" s="32">
        <f t="shared" si="0"/>
        <v>0</v>
      </c>
      <c r="E10" s="196">
        <v>0</v>
      </c>
      <c r="F10" s="33">
        <f t="shared" si="1"/>
        <v>0</v>
      </c>
      <c r="G10" s="196">
        <v>0</v>
      </c>
      <c r="H10" s="33">
        <f t="shared" si="2"/>
        <v>0</v>
      </c>
      <c r="I10" s="196">
        <v>0</v>
      </c>
      <c r="J10" s="197">
        <f t="shared" si="3"/>
        <v>0</v>
      </c>
      <c r="K10" s="196">
        <v>0</v>
      </c>
      <c r="L10" s="33">
        <f t="shared" si="4"/>
        <v>0</v>
      </c>
      <c r="M10" s="138" t="str">
        <f t="shared" si="5"/>
        <v>-</v>
      </c>
      <c r="N10" s="138" t="str">
        <f t="shared" si="6"/>
        <v>-</v>
      </c>
      <c r="O10" s="138" t="str">
        <f t="shared" si="7"/>
        <v>-</v>
      </c>
      <c r="P10" s="138" t="str">
        <f t="shared" si="8"/>
        <v>-</v>
      </c>
    </row>
    <row r="11" spans="1:16" ht="12.75">
      <c r="A11" s="36" t="s">
        <v>298</v>
      </c>
      <c r="B11" s="36"/>
      <c r="C11" s="196">
        <v>2247531.888</v>
      </c>
      <c r="D11" s="32">
        <f t="shared" si="0"/>
        <v>12.0414312946485</v>
      </c>
      <c r="E11" s="196">
        <v>2761474.195</v>
      </c>
      <c r="F11" s="33">
        <f t="shared" si="1"/>
        <v>13.5682736231062</v>
      </c>
      <c r="G11" s="196">
        <v>3506177.878</v>
      </c>
      <c r="H11" s="33">
        <f t="shared" si="2"/>
        <v>15.998225531077628</v>
      </c>
      <c r="I11" s="196">
        <v>2652624.54</v>
      </c>
      <c r="J11" s="197">
        <f t="shared" si="3"/>
        <v>12.452177368436136</v>
      </c>
      <c r="K11" s="196">
        <v>2855815.344</v>
      </c>
      <c r="L11" s="33">
        <f t="shared" si="4"/>
        <v>12.724869833200051</v>
      </c>
      <c r="M11" s="137">
        <f t="shared" si="5"/>
        <v>27.064508372394698</v>
      </c>
      <c r="N11" s="137">
        <f t="shared" si="6"/>
        <v>3.416332811322917</v>
      </c>
      <c r="O11" s="137">
        <f t="shared" si="7"/>
        <v>-18.549045616903527</v>
      </c>
      <c r="P11" s="137">
        <f t="shared" si="8"/>
        <v>7.659991112047848</v>
      </c>
    </row>
    <row r="12" spans="1:16" ht="12.75">
      <c r="A12" s="527"/>
      <c r="B12" s="36" t="s">
        <v>149</v>
      </c>
      <c r="C12" s="196">
        <v>569451.165</v>
      </c>
      <c r="D12" s="32">
        <f t="shared" si="0"/>
        <v>3.050905357835371</v>
      </c>
      <c r="E12" s="196">
        <v>471447.523</v>
      </c>
      <c r="F12" s="33">
        <f t="shared" si="1"/>
        <v>2.316418166275732</v>
      </c>
      <c r="G12" s="196">
        <v>551619.689</v>
      </c>
      <c r="H12" s="33">
        <f t="shared" si="2"/>
        <v>2.5169676208894565</v>
      </c>
      <c r="I12" s="196">
        <v>482722.306</v>
      </c>
      <c r="J12" s="197">
        <f t="shared" si="3"/>
        <v>2.266036404086235</v>
      </c>
      <c r="K12" s="196">
        <v>541400.255</v>
      </c>
      <c r="L12" s="33">
        <f t="shared" si="4"/>
        <v>2.412357573121967</v>
      </c>
      <c r="M12" s="137">
        <f t="shared" si="5"/>
        <v>-4.925955327530147</v>
      </c>
      <c r="N12" s="137">
        <f t="shared" si="6"/>
        <v>14.837861816488967</v>
      </c>
      <c r="O12" s="137">
        <f t="shared" si="7"/>
        <v>-1.8526231394180712</v>
      </c>
      <c r="P12" s="137">
        <f t="shared" si="8"/>
        <v>12.15563239375146</v>
      </c>
    </row>
    <row r="13" spans="1:16" ht="12.75">
      <c r="A13" s="528"/>
      <c r="B13" s="178" t="s">
        <v>150</v>
      </c>
      <c r="C13" s="196">
        <v>1148740.751</v>
      </c>
      <c r="D13" s="32">
        <f t="shared" si="0"/>
        <v>6.1545212783781515</v>
      </c>
      <c r="E13" s="196">
        <v>1822413.509</v>
      </c>
      <c r="F13" s="33">
        <f t="shared" si="1"/>
        <v>8.954277099285774</v>
      </c>
      <c r="G13" s="196">
        <v>2414130.916</v>
      </c>
      <c r="H13" s="33">
        <f t="shared" si="2"/>
        <v>11.01535980192361</v>
      </c>
      <c r="I13" s="196">
        <v>1729218.11</v>
      </c>
      <c r="J13" s="197">
        <f t="shared" si="3"/>
        <v>8.117443795657529</v>
      </c>
      <c r="K13" s="196">
        <v>1795965.25</v>
      </c>
      <c r="L13" s="33">
        <f t="shared" si="4"/>
        <v>8.002416570530405</v>
      </c>
      <c r="M13" s="137">
        <f t="shared" si="5"/>
        <v>56.34208575229695</v>
      </c>
      <c r="N13" s="137">
        <f t="shared" si="6"/>
        <v>-1.4512765006067525</v>
      </c>
      <c r="O13" s="137">
        <f t="shared" si="7"/>
        <v>-25.606136846308473</v>
      </c>
      <c r="P13" s="137">
        <f t="shared" si="8"/>
        <v>3.859960731038143</v>
      </c>
    </row>
    <row r="14" spans="1:16" ht="12.75">
      <c r="A14" s="529"/>
      <c r="B14" s="178" t="s">
        <v>151</v>
      </c>
      <c r="C14" s="196">
        <v>529339.972</v>
      </c>
      <c r="D14" s="32">
        <f t="shared" si="0"/>
        <v>2.8360046584349776</v>
      </c>
      <c r="E14" s="196">
        <v>467613.163</v>
      </c>
      <c r="F14" s="33">
        <f t="shared" si="1"/>
        <v>2.2975783575446953</v>
      </c>
      <c r="G14" s="196">
        <v>540427.273</v>
      </c>
      <c r="H14" s="33">
        <f t="shared" si="2"/>
        <v>2.4658981082645632</v>
      </c>
      <c r="I14" s="196">
        <v>440684.124</v>
      </c>
      <c r="J14" s="197">
        <f t="shared" si="3"/>
        <v>2.068697168692371</v>
      </c>
      <c r="K14" s="196">
        <v>518449.839</v>
      </c>
      <c r="L14" s="33">
        <f t="shared" si="4"/>
        <v>2.3100956895476794</v>
      </c>
      <c r="M14" s="137">
        <f t="shared" si="5"/>
        <v>-2.0573041100323337</v>
      </c>
      <c r="N14" s="137">
        <f t="shared" si="6"/>
        <v>10.871523734245272</v>
      </c>
      <c r="O14" s="137">
        <f t="shared" si="7"/>
        <v>-4.066677441721197</v>
      </c>
      <c r="P14" s="137">
        <f t="shared" si="8"/>
        <v>17.64658873892175</v>
      </c>
    </row>
    <row r="15" spans="1:16" ht="12.75">
      <c r="A15" s="537" t="s">
        <v>0</v>
      </c>
      <c r="B15" s="538"/>
      <c r="C15" s="196">
        <v>13176748.273</v>
      </c>
      <c r="D15" s="32">
        <f t="shared" si="0"/>
        <v>70.59606578369836</v>
      </c>
      <c r="E15" s="196">
        <v>14137010.879</v>
      </c>
      <c r="F15" s="33">
        <f t="shared" si="1"/>
        <v>69.46102634832012</v>
      </c>
      <c r="G15" s="196">
        <v>14916115.444</v>
      </c>
      <c r="H15" s="33">
        <f t="shared" si="2"/>
        <v>68.06026026746328</v>
      </c>
      <c r="I15" s="196">
        <v>15195606.767</v>
      </c>
      <c r="J15" s="197">
        <f t="shared" si="3"/>
        <v>71.33251910716787</v>
      </c>
      <c r="K15" s="196">
        <v>15957078.048</v>
      </c>
      <c r="L15" s="33">
        <f t="shared" si="4"/>
        <v>71.10114507425028</v>
      </c>
      <c r="M15" s="137">
        <f t="shared" si="5"/>
        <v>21.10027236914796</v>
      </c>
      <c r="N15" s="137">
        <f t="shared" si="6"/>
        <v>12.874483754579558</v>
      </c>
      <c r="O15" s="137">
        <f t="shared" si="7"/>
        <v>6.978778140381905</v>
      </c>
      <c r="P15" s="137">
        <f t="shared" si="8"/>
        <v>5.011127838959823</v>
      </c>
    </row>
    <row r="16" spans="1:16" ht="12.75">
      <c r="A16" s="530"/>
      <c r="B16" s="34" t="s">
        <v>91</v>
      </c>
      <c r="C16" s="196">
        <v>81769.937</v>
      </c>
      <c r="D16" s="32">
        <f t="shared" si="0"/>
        <v>0.4380925955312792</v>
      </c>
      <c r="E16" s="196">
        <v>93149.103</v>
      </c>
      <c r="F16" s="33">
        <f t="shared" si="1"/>
        <v>0.4576803649077382</v>
      </c>
      <c r="G16" s="196">
        <v>77979.808</v>
      </c>
      <c r="H16" s="33">
        <f t="shared" si="2"/>
        <v>0.3558115414172183</v>
      </c>
      <c r="I16" s="196">
        <v>64172.827</v>
      </c>
      <c r="J16" s="197">
        <f t="shared" si="3"/>
        <v>0.301245582248126</v>
      </c>
      <c r="K16" s="196">
        <v>76457.234</v>
      </c>
      <c r="L16" s="33">
        <f t="shared" si="4"/>
        <v>0.34067621091138633</v>
      </c>
      <c r="M16" s="137">
        <f t="shared" si="5"/>
        <v>-6.4971347599301765</v>
      </c>
      <c r="N16" s="137">
        <f t="shared" si="6"/>
        <v>-17.91951662701466</v>
      </c>
      <c r="O16" s="137">
        <f t="shared" si="7"/>
        <v>-1.9525234019555455</v>
      </c>
      <c r="P16" s="137">
        <f t="shared" si="8"/>
        <v>19.142692591679022</v>
      </c>
    </row>
    <row r="17" spans="1:16" s="5" customFormat="1" ht="12.75">
      <c r="A17" s="531"/>
      <c r="B17" s="36" t="s">
        <v>205</v>
      </c>
      <c r="C17" s="196">
        <v>1147462.179</v>
      </c>
      <c r="D17" s="32">
        <f t="shared" si="0"/>
        <v>6.147671170054678</v>
      </c>
      <c r="E17" s="196">
        <v>992421.573</v>
      </c>
      <c r="F17" s="33">
        <f t="shared" si="1"/>
        <v>4.876180800935373</v>
      </c>
      <c r="G17" s="196">
        <v>992032.14</v>
      </c>
      <c r="H17" s="33">
        <f t="shared" si="2"/>
        <v>4.526511335714263</v>
      </c>
      <c r="I17" s="196">
        <v>985454.799</v>
      </c>
      <c r="J17" s="197">
        <f t="shared" si="3"/>
        <v>4.626006342278874</v>
      </c>
      <c r="K17" s="196">
        <v>1117956.966</v>
      </c>
      <c r="L17" s="33">
        <f t="shared" si="4"/>
        <v>4.981364394360245</v>
      </c>
      <c r="M17" s="137">
        <f t="shared" si="5"/>
        <v>-2.571345142348264</v>
      </c>
      <c r="N17" s="137">
        <f t="shared" si="6"/>
        <v>12.64940186865526</v>
      </c>
      <c r="O17" s="137">
        <f t="shared" si="7"/>
        <v>12.693623615863899</v>
      </c>
      <c r="P17" s="137">
        <f t="shared" si="8"/>
        <v>13.44578839480593</v>
      </c>
    </row>
    <row r="18" spans="1:16" s="5" customFormat="1" ht="12.75">
      <c r="A18" s="531"/>
      <c r="B18" s="36" t="s">
        <v>206</v>
      </c>
      <c r="C18" s="196">
        <v>170560.332</v>
      </c>
      <c r="D18" s="32">
        <f t="shared" si="0"/>
        <v>0.9137981669296956</v>
      </c>
      <c r="E18" s="196">
        <v>190087.542</v>
      </c>
      <c r="F18" s="33">
        <f t="shared" si="1"/>
        <v>0.9339793168698038</v>
      </c>
      <c r="G18" s="196">
        <v>250013.541</v>
      </c>
      <c r="H18" s="33">
        <f t="shared" si="2"/>
        <v>1.1407786923300312</v>
      </c>
      <c r="I18" s="196">
        <v>268179.98</v>
      </c>
      <c r="J18" s="197">
        <f t="shared" si="3"/>
        <v>1.2589134373399318</v>
      </c>
      <c r="K18" s="196">
        <v>281853.294</v>
      </c>
      <c r="L18" s="33">
        <f t="shared" si="4"/>
        <v>1.2558747839715596</v>
      </c>
      <c r="M18" s="137">
        <f t="shared" si="5"/>
        <v>65.25137509699502</v>
      </c>
      <c r="N18" s="137">
        <f t="shared" si="6"/>
        <v>48.275521391086215</v>
      </c>
      <c r="O18" s="137">
        <f t="shared" si="7"/>
        <v>12.7352114100092</v>
      </c>
      <c r="P18" s="137">
        <f t="shared" si="8"/>
        <v>5.098558811138702</v>
      </c>
    </row>
    <row r="19" spans="1:16" s="5" customFormat="1" ht="12.75">
      <c r="A19" s="531"/>
      <c r="B19" s="36" t="s">
        <v>207</v>
      </c>
      <c r="C19" s="196">
        <v>6224001.482</v>
      </c>
      <c r="D19" s="32">
        <f t="shared" si="0"/>
        <v>33.34586113035538</v>
      </c>
      <c r="E19" s="196">
        <v>6944748.06</v>
      </c>
      <c r="F19" s="33">
        <f t="shared" si="1"/>
        <v>34.122441590157955</v>
      </c>
      <c r="G19" s="196">
        <v>7423014.319</v>
      </c>
      <c r="H19" s="33">
        <f t="shared" si="2"/>
        <v>33.870231724672536</v>
      </c>
      <c r="I19" s="196">
        <v>7540703.291</v>
      </c>
      <c r="J19" s="197">
        <f t="shared" si="3"/>
        <v>35.39821540755334</v>
      </c>
      <c r="K19" s="196">
        <v>8009598.282</v>
      </c>
      <c r="L19" s="33">
        <f t="shared" si="4"/>
        <v>35.68896559394379</v>
      </c>
      <c r="M19" s="137">
        <f t="shared" si="5"/>
        <v>28.688887770415846</v>
      </c>
      <c r="N19" s="137">
        <f t="shared" si="6"/>
        <v>15.333172820671052</v>
      </c>
      <c r="O19" s="137">
        <f t="shared" si="7"/>
        <v>7.902234022350925</v>
      </c>
      <c r="P19" s="137">
        <f t="shared" si="8"/>
        <v>6.218186459605661</v>
      </c>
    </row>
    <row r="20" spans="1:16" ht="12.75">
      <c r="A20" s="531"/>
      <c r="B20" s="34" t="s">
        <v>208</v>
      </c>
      <c r="C20" s="196">
        <v>5514243.5</v>
      </c>
      <c r="D20" s="32">
        <f t="shared" si="0"/>
        <v>29.543244570513554</v>
      </c>
      <c r="E20" s="196">
        <v>5876434.98</v>
      </c>
      <c r="F20" s="33">
        <f t="shared" si="1"/>
        <v>28.87337418593282</v>
      </c>
      <c r="G20" s="196">
        <v>6135616.476</v>
      </c>
      <c r="H20" s="33">
        <f t="shared" si="2"/>
        <v>27.996005784862167</v>
      </c>
      <c r="I20" s="196">
        <v>6315089.916</v>
      </c>
      <c r="J20" s="197">
        <f t="shared" si="3"/>
        <v>29.644836103210615</v>
      </c>
      <c r="K20" s="196">
        <v>6447955.258</v>
      </c>
      <c r="L20" s="33">
        <f t="shared" si="4"/>
        <v>28.730636075869427</v>
      </c>
      <c r="M20" s="137">
        <f t="shared" si="5"/>
        <v>16.932726275145455</v>
      </c>
      <c r="N20" s="137">
        <f t="shared" si="6"/>
        <v>9.725629228352318</v>
      </c>
      <c r="O20" s="137">
        <f t="shared" si="7"/>
        <v>5.090585163230799</v>
      </c>
      <c r="P20" s="137">
        <f t="shared" si="8"/>
        <v>2.1039342870379443</v>
      </c>
    </row>
    <row r="21" spans="1:16" ht="12.75">
      <c r="A21" s="531"/>
      <c r="B21" s="34" t="s">
        <v>209</v>
      </c>
      <c r="C21" s="196">
        <v>37641.958</v>
      </c>
      <c r="D21" s="32">
        <f t="shared" si="0"/>
        <v>0.20167146614163833</v>
      </c>
      <c r="E21" s="196">
        <v>39311.348</v>
      </c>
      <c r="F21" s="33">
        <f t="shared" si="1"/>
        <v>0.19315303656391714</v>
      </c>
      <c r="G21" s="196">
        <v>36693.275</v>
      </c>
      <c r="H21" s="33">
        <f t="shared" si="2"/>
        <v>0.1674265565952135</v>
      </c>
      <c r="I21" s="196">
        <v>21308.509</v>
      </c>
      <c r="J21" s="197">
        <f t="shared" si="3"/>
        <v>0.10002822846723633</v>
      </c>
      <c r="K21" s="196">
        <v>22610.958</v>
      </c>
      <c r="L21" s="33">
        <f t="shared" si="4"/>
        <v>0.1007493351971966</v>
      </c>
      <c r="M21" s="137">
        <f t="shared" si="5"/>
        <v>-39.93150409444694</v>
      </c>
      <c r="N21" s="137">
        <f t="shared" si="6"/>
        <v>-42.482364125493746</v>
      </c>
      <c r="O21" s="137">
        <f t="shared" si="7"/>
        <v>-38.378468534084256</v>
      </c>
      <c r="P21" s="137">
        <f t="shared" si="8"/>
        <v>6.112342257264473</v>
      </c>
    </row>
    <row r="22" spans="1:16" ht="12.75">
      <c r="A22" s="532"/>
      <c r="B22" s="34" t="s">
        <v>1</v>
      </c>
      <c r="C22" s="196">
        <v>1068.885</v>
      </c>
      <c r="D22" s="32">
        <f t="shared" si="0"/>
        <v>0.00572668417213592</v>
      </c>
      <c r="E22" s="196">
        <v>858.273</v>
      </c>
      <c r="F22" s="33">
        <f t="shared" si="1"/>
        <v>0.0042170529525169895</v>
      </c>
      <c r="G22" s="196">
        <v>765.885</v>
      </c>
      <c r="H22" s="33">
        <f t="shared" si="2"/>
        <v>0.003494631871860036</v>
      </c>
      <c r="I22" s="196">
        <v>697.445</v>
      </c>
      <c r="J22" s="197">
        <f t="shared" si="3"/>
        <v>0.0032740060697504297</v>
      </c>
      <c r="K22" s="196">
        <v>646.056</v>
      </c>
      <c r="L22" s="33">
        <f t="shared" si="4"/>
        <v>0.0028786799966706435</v>
      </c>
      <c r="M22" s="137">
        <f t="shared" si="5"/>
        <v>-39.55795057466425</v>
      </c>
      <c r="N22" s="137">
        <f t="shared" si="6"/>
        <v>-24.72604870478274</v>
      </c>
      <c r="O22" s="137">
        <f t="shared" si="7"/>
        <v>-15.645821500616933</v>
      </c>
      <c r="P22" s="137">
        <f t="shared" si="8"/>
        <v>-7.368179569715167</v>
      </c>
    </row>
    <row r="23" spans="1:16" ht="12.75">
      <c r="A23" s="34" t="s">
        <v>78</v>
      </c>
      <c r="B23" s="34"/>
      <c r="C23" s="196">
        <v>399535.654</v>
      </c>
      <c r="D23" s="32">
        <f t="shared" si="0"/>
        <v>2.1405618995175097</v>
      </c>
      <c r="E23" s="196">
        <v>344929.651</v>
      </c>
      <c r="F23" s="33">
        <f t="shared" si="1"/>
        <v>1.694783132127196</v>
      </c>
      <c r="G23" s="196">
        <v>334098.938</v>
      </c>
      <c r="H23" s="33">
        <f t="shared" si="2"/>
        <v>1.524449228133976</v>
      </c>
      <c r="I23" s="196">
        <v>377980.979</v>
      </c>
      <c r="J23" s="197">
        <f t="shared" si="3"/>
        <v>1.7743506935976447</v>
      </c>
      <c r="K23" s="196">
        <v>427896.502</v>
      </c>
      <c r="L23" s="33">
        <f t="shared" si="4"/>
        <v>1.9066104191474733</v>
      </c>
      <c r="M23" s="137">
        <f t="shared" si="5"/>
        <v>7.098452344881338</v>
      </c>
      <c r="N23" s="137">
        <f t="shared" si="6"/>
        <v>24.05326731391962</v>
      </c>
      <c r="O23" s="137">
        <f t="shared" si="7"/>
        <v>28.074786637005076</v>
      </c>
      <c r="P23" s="137">
        <f t="shared" si="8"/>
        <v>13.20582933354433</v>
      </c>
    </row>
    <row r="24" spans="1:16" ht="12.75">
      <c r="A24" s="530"/>
      <c r="B24" s="64" t="s">
        <v>11</v>
      </c>
      <c r="C24" s="71">
        <v>238802.298</v>
      </c>
      <c r="D24" s="32">
        <f t="shared" si="0"/>
        <v>1.2794129772859433</v>
      </c>
      <c r="E24" s="71">
        <v>231638.73</v>
      </c>
      <c r="F24" s="33">
        <f t="shared" si="1"/>
        <v>1.1381376208546532</v>
      </c>
      <c r="G24" s="71">
        <v>237178.436</v>
      </c>
      <c r="H24" s="33">
        <f t="shared" si="2"/>
        <v>1.082213807247192</v>
      </c>
      <c r="I24" s="71">
        <v>260441.908</v>
      </c>
      <c r="J24" s="197">
        <f t="shared" si="3"/>
        <v>1.222588716829833</v>
      </c>
      <c r="K24" s="71">
        <v>307635.161</v>
      </c>
      <c r="L24" s="33">
        <f t="shared" si="4"/>
        <v>1.3707529753508256</v>
      </c>
      <c r="M24" s="137">
        <f t="shared" si="5"/>
        <v>28.824204614647385</v>
      </c>
      <c r="N24" s="137">
        <f t="shared" si="6"/>
        <v>32.808171155143185</v>
      </c>
      <c r="O24" s="137">
        <f t="shared" si="7"/>
        <v>29.706210306572757</v>
      </c>
      <c r="P24" s="137">
        <f t="shared" si="8"/>
        <v>18.12045279594558</v>
      </c>
    </row>
    <row r="25" spans="1:16" ht="12.75">
      <c r="A25" s="532"/>
      <c r="B25" s="67" t="s">
        <v>12</v>
      </c>
      <c r="C25" s="74">
        <v>160733.356</v>
      </c>
      <c r="D25" s="32">
        <f t="shared" si="0"/>
        <v>0.8611489222315668</v>
      </c>
      <c r="E25" s="74">
        <v>113290.921</v>
      </c>
      <c r="F25" s="33">
        <f t="shared" si="1"/>
        <v>0.5566455112725428</v>
      </c>
      <c r="G25" s="74">
        <v>96920.502</v>
      </c>
      <c r="H25" s="33">
        <f t="shared" si="2"/>
        <v>0.4422354208867838</v>
      </c>
      <c r="I25" s="74">
        <v>117539.071</v>
      </c>
      <c r="J25" s="197">
        <f t="shared" si="3"/>
        <v>0.5517619767678119</v>
      </c>
      <c r="K25" s="74">
        <v>120261.341</v>
      </c>
      <c r="L25" s="33">
        <f t="shared" si="4"/>
        <v>0.5358574437966479</v>
      </c>
      <c r="M25" s="137">
        <f t="shared" si="5"/>
        <v>-25.179599311047795</v>
      </c>
      <c r="N25" s="137">
        <f t="shared" si="6"/>
        <v>6.152673081367226</v>
      </c>
      <c r="O25" s="137">
        <f t="shared" si="7"/>
        <v>24.08245780650209</v>
      </c>
      <c r="P25" s="137">
        <f t="shared" si="8"/>
        <v>2.3160553991446733</v>
      </c>
    </row>
    <row r="26" spans="1:16" ht="12.75">
      <c r="A26" s="34" t="s">
        <v>60</v>
      </c>
      <c r="B26" s="34"/>
      <c r="C26" s="196">
        <v>959152.44</v>
      </c>
      <c r="D26" s="32">
        <f t="shared" si="0"/>
        <v>5.138778350162598</v>
      </c>
      <c r="E26" s="196">
        <v>1044407.639</v>
      </c>
      <c r="F26" s="33">
        <f t="shared" si="1"/>
        <v>5.131610009491442</v>
      </c>
      <c r="G26" s="196">
        <v>954862.111</v>
      </c>
      <c r="H26" s="33">
        <f t="shared" si="2"/>
        <v>4.356909413726807</v>
      </c>
      <c r="I26" s="196">
        <v>843895.233</v>
      </c>
      <c r="J26" s="197">
        <f t="shared" si="3"/>
        <v>3.961485300024307</v>
      </c>
      <c r="K26" s="196">
        <v>948971.959</v>
      </c>
      <c r="L26" s="33">
        <f t="shared" si="4"/>
        <v>4.228405271020862</v>
      </c>
      <c r="M26" s="137">
        <f t="shared" si="5"/>
        <v>-1.0614038577642475</v>
      </c>
      <c r="N26" s="137">
        <f t="shared" si="6"/>
        <v>-9.137780731992521</v>
      </c>
      <c r="O26" s="137">
        <f t="shared" si="7"/>
        <v>-0.6168589089613619</v>
      </c>
      <c r="P26" s="137">
        <f t="shared" si="8"/>
        <v>12.451394662635806</v>
      </c>
    </row>
    <row r="27" spans="1:16" s="15" customFormat="1" ht="24.75" customHeight="1">
      <c r="A27" s="533"/>
      <c r="B27" s="160" t="s">
        <v>152</v>
      </c>
      <c r="C27" s="198">
        <v>893988.761</v>
      </c>
      <c r="D27" s="37">
        <f t="shared" si="0"/>
        <v>4.789655844815956</v>
      </c>
      <c r="E27" s="198">
        <v>977309.697</v>
      </c>
      <c r="F27" s="38">
        <f t="shared" si="1"/>
        <v>4.801929855951818</v>
      </c>
      <c r="G27" s="198">
        <v>889802.871</v>
      </c>
      <c r="H27" s="38">
        <f t="shared" si="2"/>
        <v>4.060052713748362</v>
      </c>
      <c r="I27" s="198">
        <v>788839.757</v>
      </c>
      <c r="J27" s="199">
        <f t="shared" si="3"/>
        <v>3.703039167932172</v>
      </c>
      <c r="K27" s="198">
        <v>889679.177</v>
      </c>
      <c r="L27" s="38">
        <f t="shared" si="4"/>
        <v>3.96420999152442</v>
      </c>
      <c r="M27" s="139">
        <f t="shared" si="5"/>
        <v>-0.48206243612945343</v>
      </c>
      <c r="N27" s="139">
        <f t="shared" si="6"/>
        <v>-8.966504708691119</v>
      </c>
      <c r="O27" s="139">
        <f t="shared" si="7"/>
        <v>-0.01390128128727497</v>
      </c>
      <c r="P27" s="139">
        <f t="shared" si="8"/>
        <v>12.783257829638032</v>
      </c>
    </row>
    <row r="28" spans="1:16" ht="13.5" customHeight="1">
      <c r="A28" s="534"/>
      <c r="B28" s="34" t="s">
        <v>61</v>
      </c>
      <c r="C28" s="196">
        <v>65163.679</v>
      </c>
      <c r="D28" s="32">
        <f t="shared" si="0"/>
        <v>0.34912250534664235</v>
      </c>
      <c r="E28" s="196">
        <v>67097.942</v>
      </c>
      <c r="F28" s="33">
        <f t="shared" si="1"/>
        <v>0.32968015353962404</v>
      </c>
      <c r="G28" s="196">
        <v>65059.24</v>
      </c>
      <c r="H28" s="33">
        <f t="shared" si="2"/>
        <v>0.296856699978445</v>
      </c>
      <c r="I28" s="196">
        <v>55055.476</v>
      </c>
      <c r="J28" s="197">
        <f t="shared" si="3"/>
        <v>0.258446132092135</v>
      </c>
      <c r="K28" s="196">
        <v>59292.782</v>
      </c>
      <c r="L28" s="33">
        <f t="shared" si="4"/>
        <v>0.2641952794964418</v>
      </c>
      <c r="M28" s="137">
        <f t="shared" si="5"/>
        <v>-9.009462157592424</v>
      </c>
      <c r="N28" s="137">
        <f t="shared" si="6"/>
        <v>-11.632487923400092</v>
      </c>
      <c r="O28" s="137">
        <f t="shared" si="7"/>
        <v>-8.863395883505547</v>
      </c>
      <c r="P28" s="137">
        <f t="shared" si="8"/>
        <v>7.696429688483647</v>
      </c>
    </row>
    <row r="29" spans="1:16" s="5" customFormat="1" ht="12.75">
      <c r="A29" s="317" t="s">
        <v>210</v>
      </c>
      <c r="B29" s="36"/>
      <c r="C29" s="196">
        <v>27562.895</v>
      </c>
      <c r="D29" s="32">
        <f t="shared" si="0"/>
        <v>0.14767163402493655</v>
      </c>
      <c r="E29" s="196">
        <v>28264.799</v>
      </c>
      <c r="F29" s="33">
        <f t="shared" si="1"/>
        <v>0.1388767374428058</v>
      </c>
      <c r="G29" s="196">
        <v>32031.073</v>
      </c>
      <c r="H29" s="33">
        <f t="shared" si="2"/>
        <v>0.1461535460228043</v>
      </c>
      <c r="I29" s="196">
        <v>39499.425</v>
      </c>
      <c r="J29" s="197">
        <f t="shared" si="3"/>
        <v>0.1854215847868317</v>
      </c>
      <c r="K29" s="196">
        <v>39508.576</v>
      </c>
      <c r="L29" s="33">
        <f t="shared" si="4"/>
        <v>0.1760413144187839</v>
      </c>
      <c r="M29" s="137">
        <f t="shared" si="5"/>
        <v>43.339718124674505</v>
      </c>
      <c r="N29" s="137">
        <f t="shared" si="6"/>
        <v>39.78014136948224</v>
      </c>
      <c r="O29" s="137">
        <f t="shared" si="7"/>
        <v>23.34452860820491</v>
      </c>
      <c r="P29" s="137">
        <f t="shared" si="8"/>
        <v>0.02316742585493614</v>
      </c>
    </row>
    <row r="30" spans="1:16" ht="12.75">
      <c r="A30" s="34" t="s">
        <v>211</v>
      </c>
      <c r="B30" s="34"/>
      <c r="C30" s="196">
        <v>93845.405</v>
      </c>
      <c r="D30" s="32">
        <f t="shared" si="0"/>
        <v>0.5027884154433687</v>
      </c>
      <c r="E30" s="196">
        <v>90029.593</v>
      </c>
      <c r="F30" s="33">
        <f t="shared" si="1"/>
        <v>0.4423529121556345</v>
      </c>
      <c r="G30" s="196">
        <v>104291.167</v>
      </c>
      <c r="H30" s="33">
        <f t="shared" si="2"/>
        <v>0.4758667895985398</v>
      </c>
      <c r="I30" s="196">
        <v>108064.868</v>
      </c>
      <c r="J30" s="197">
        <v>0.5471669693507172</v>
      </c>
      <c r="K30" s="196">
        <v>123778.865</v>
      </c>
      <c r="L30" s="33">
        <f t="shared" si="4"/>
        <v>0.5515307383355251</v>
      </c>
      <c r="M30" s="137">
        <f t="shared" si="5"/>
        <v>31.896564354962322</v>
      </c>
      <c r="N30" s="137">
        <f t="shared" si="6"/>
        <v>37.48686501337403</v>
      </c>
      <c r="O30" s="137">
        <f t="shared" si="7"/>
        <v>18.685856684296184</v>
      </c>
      <c r="P30" s="137">
        <f t="shared" si="8"/>
        <v>14.54126330862681</v>
      </c>
    </row>
    <row r="31" spans="1:16" ht="12.75">
      <c r="A31" s="34" t="s">
        <v>62</v>
      </c>
      <c r="B31" s="34"/>
      <c r="C31" s="196">
        <v>166157.441</v>
      </c>
      <c r="D31" s="32">
        <f t="shared" si="0"/>
        <v>0.8902091314381885</v>
      </c>
      <c r="E31" s="196">
        <v>190451.174</v>
      </c>
      <c r="F31" s="33">
        <f t="shared" si="1"/>
        <v>0.9357659924371698</v>
      </c>
      <c r="G31" s="196">
        <v>209009.009</v>
      </c>
      <c r="H31" s="33">
        <f t="shared" si="2"/>
        <v>0.9536804407414705</v>
      </c>
      <c r="I31" s="196">
        <v>216060.627</v>
      </c>
      <c r="J31" s="197">
        <v>1.6310716096354732</v>
      </c>
      <c r="K31" s="196">
        <v>224747.637</v>
      </c>
      <c r="L31" s="33">
        <f t="shared" si="4"/>
        <v>1.001424840773702</v>
      </c>
      <c r="M31" s="137">
        <f t="shared" si="5"/>
        <v>35.26185504987404</v>
      </c>
      <c r="N31" s="137">
        <f t="shared" si="6"/>
        <v>18.00800818376682</v>
      </c>
      <c r="O31" s="137">
        <f t="shared" si="7"/>
        <v>7.530119431359054</v>
      </c>
      <c r="P31" s="137">
        <f t="shared" si="8"/>
        <v>4.020635374718211</v>
      </c>
    </row>
    <row r="32" spans="1:16" ht="12.75">
      <c r="A32" s="34" t="s">
        <v>63</v>
      </c>
      <c r="B32" s="34"/>
      <c r="C32" s="196">
        <v>85297.938</v>
      </c>
      <c r="D32" s="32">
        <f t="shared" si="0"/>
        <v>0.45699429916261436</v>
      </c>
      <c r="E32" s="196">
        <v>103196.098</v>
      </c>
      <c r="F32" s="33">
        <f t="shared" si="1"/>
        <v>0.5070454386414726</v>
      </c>
      <c r="G32" s="196">
        <v>115316.16</v>
      </c>
      <c r="H32" s="33">
        <f t="shared" si="2"/>
        <v>0.5261723732368586</v>
      </c>
      <c r="I32" s="196">
        <v>105500.743</v>
      </c>
      <c r="J32" s="197">
        <f t="shared" si="3"/>
        <v>0.4952506261356524</v>
      </c>
      <c r="K32" s="196">
        <v>134113.441</v>
      </c>
      <c r="L32" s="33">
        <f t="shared" si="4"/>
        <v>0.59757928088489</v>
      </c>
      <c r="M32" s="137">
        <f t="shared" si="5"/>
        <v>57.229405709666736</v>
      </c>
      <c r="N32" s="137">
        <f t="shared" si="6"/>
        <v>29.959798479977394</v>
      </c>
      <c r="O32" s="137">
        <f t="shared" si="7"/>
        <v>16.30064771494297</v>
      </c>
      <c r="P32" s="137">
        <f t="shared" si="8"/>
        <v>27.120849755532035</v>
      </c>
    </row>
    <row r="33" spans="1:16" ht="12.75">
      <c r="A33" s="34" t="s">
        <v>64</v>
      </c>
      <c r="B33" s="34"/>
      <c r="C33" s="196">
        <v>83222.288</v>
      </c>
      <c r="D33" s="32">
        <f t="shared" si="0"/>
        <v>0.44587374643533884</v>
      </c>
      <c r="E33" s="196">
        <v>97398.675</v>
      </c>
      <c r="F33" s="33">
        <f t="shared" si="1"/>
        <v>0.4785602832432021</v>
      </c>
      <c r="G33" s="196">
        <v>104125.19</v>
      </c>
      <c r="H33" s="33">
        <f t="shared" si="2"/>
        <v>0.4751094585185529</v>
      </c>
      <c r="I33" s="196">
        <v>106757.196</v>
      </c>
      <c r="J33" s="197">
        <f t="shared" si="3"/>
        <v>0.5011487754497289</v>
      </c>
      <c r="K33" s="196">
        <v>105171.383</v>
      </c>
      <c r="L33" s="33">
        <f t="shared" si="4"/>
        <v>0.46861999031707313</v>
      </c>
      <c r="M33" s="137">
        <f t="shared" si="5"/>
        <v>26.374058593534457</v>
      </c>
      <c r="N33" s="137">
        <f t="shared" si="6"/>
        <v>7.980301580077963</v>
      </c>
      <c r="O33" s="137">
        <f t="shared" si="7"/>
        <v>1.0047453454826751</v>
      </c>
      <c r="P33" s="137">
        <f t="shared" si="8"/>
        <v>-1.4854389768723308</v>
      </c>
    </row>
    <row r="34" spans="1:16" ht="12.75">
      <c r="A34" s="525" t="s">
        <v>65</v>
      </c>
      <c r="B34" s="526"/>
      <c r="C34" s="41">
        <v>18664989.51</v>
      </c>
      <c r="D34" s="39">
        <f t="shared" si="0"/>
        <v>100</v>
      </c>
      <c r="E34" s="41">
        <v>20352435.923</v>
      </c>
      <c r="F34" s="40">
        <f>E34/$E$34*100</f>
        <v>100</v>
      </c>
      <c r="G34" s="41">
        <v>21916042.321</v>
      </c>
      <c r="H34" s="40">
        <f t="shared" si="2"/>
        <v>100</v>
      </c>
      <c r="I34" s="41">
        <v>21302495.632</v>
      </c>
      <c r="J34" s="40">
        <f t="shared" si="3"/>
        <v>100</v>
      </c>
      <c r="K34" s="41">
        <v>22442786.303</v>
      </c>
      <c r="L34" s="40">
        <f t="shared" si="4"/>
        <v>100</v>
      </c>
      <c r="M34" s="140">
        <f t="shared" si="5"/>
        <v>20.24001562377518</v>
      </c>
      <c r="N34" s="140">
        <f t="shared" si="6"/>
        <v>10.270762614895276</v>
      </c>
      <c r="O34" s="140">
        <f t="shared" si="7"/>
        <v>2.4034630627413662</v>
      </c>
      <c r="P34" s="140">
        <f t="shared" si="8"/>
        <v>5.352850157551913</v>
      </c>
    </row>
    <row r="35" spans="1:16" ht="12.75">
      <c r="A35" s="36" t="s">
        <v>66</v>
      </c>
      <c r="B35" s="36"/>
      <c r="C35" s="326">
        <v>521223.851</v>
      </c>
      <c r="D35" s="327" t="s">
        <v>59</v>
      </c>
      <c r="E35" s="326">
        <v>454623.386</v>
      </c>
      <c r="F35" s="328" t="s">
        <v>59</v>
      </c>
      <c r="G35" s="326">
        <v>369614.229</v>
      </c>
      <c r="H35" s="329" t="s">
        <v>59</v>
      </c>
      <c r="I35" s="326">
        <v>287766.284</v>
      </c>
      <c r="J35" s="329" t="s">
        <v>59</v>
      </c>
      <c r="K35" s="326">
        <v>1147251.808</v>
      </c>
      <c r="L35" s="329" t="s">
        <v>59</v>
      </c>
      <c r="M35" s="137">
        <f t="shared" si="5"/>
        <v>120.10731201170609</v>
      </c>
      <c r="N35" s="137">
        <f t="shared" si="6"/>
        <v>152.35213218881793</v>
      </c>
      <c r="O35" s="137">
        <f t="shared" si="7"/>
        <v>210.3916781299023</v>
      </c>
      <c r="P35" s="137">
        <f t="shared" si="8"/>
        <v>298.67485240209726</v>
      </c>
    </row>
    <row r="36" spans="1:16" ht="12.75" customHeight="1">
      <c r="A36" s="324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</row>
  </sheetData>
  <mergeCells count="18">
    <mergeCell ref="A34:B34"/>
    <mergeCell ref="C4:D4"/>
    <mergeCell ref="A8:A10"/>
    <mergeCell ref="A12:A14"/>
    <mergeCell ref="A16:A22"/>
    <mergeCell ref="A27:A28"/>
    <mergeCell ref="A6:B6"/>
    <mergeCell ref="A15:B15"/>
    <mergeCell ref="A24:A25"/>
    <mergeCell ref="I3:L3"/>
    <mergeCell ref="M5:P5"/>
    <mergeCell ref="A3:B5"/>
    <mergeCell ref="G4:H4"/>
    <mergeCell ref="M3:P3"/>
    <mergeCell ref="E4:F4"/>
    <mergeCell ref="I4:J4"/>
    <mergeCell ref="K4:L4"/>
    <mergeCell ref="C3:H3"/>
  </mergeCells>
  <printOptions horizontalCentered="1"/>
  <pageMargins left="0.36" right="0.32" top="0.984251968503937" bottom="0.64" header="0.73" footer="0.3937007874015748"/>
  <pageSetup horizontalDpi="600" verticalDpi="600" orientation="landscape" paperSize="9" scale="90" r:id="rId1"/>
  <headerFooter alignWithMargins="0">
    <oddFooter>&amp;L&amp;"Times New Roman,Regular"&amp;11 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9"/>
  <sheetViews>
    <sheetView workbookViewId="0" topLeftCell="A13">
      <selection activeCell="C54" sqref="C54"/>
    </sheetView>
  </sheetViews>
  <sheetFormatPr defaultColWidth="9.140625" defaultRowHeight="12.75"/>
  <cols>
    <col min="1" max="1" width="1.28515625" style="0" customWidth="1"/>
    <col min="2" max="2" width="37.7109375" style="0" customWidth="1"/>
    <col min="3" max="3" width="8.7109375" style="0" customWidth="1"/>
    <col min="4" max="4" width="6.57421875" style="0" customWidth="1"/>
    <col min="5" max="5" width="8.7109375" style="0" bestFit="1" customWidth="1"/>
    <col min="6" max="6" width="6.57421875" style="0" customWidth="1"/>
    <col min="7" max="7" width="9.7109375" style="0" bestFit="1" customWidth="1"/>
    <col min="8" max="8" width="6.57421875" style="0" customWidth="1"/>
    <col min="9" max="9" width="9.7109375" style="0" bestFit="1" customWidth="1"/>
    <col min="10" max="10" width="6.57421875" style="0" customWidth="1"/>
    <col min="11" max="11" width="9.7109375" style="0" bestFit="1" customWidth="1"/>
    <col min="12" max="12" width="6.57421875" style="0" customWidth="1"/>
    <col min="13" max="16" width="9.28125" style="0" bestFit="1" customWidth="1"/>
  </cols>
  <sheetData>
    <row r="1" s="2" customFormat="1" ht="18.75" customHeight="1">
      <c r="P1" s="11" t="s">
        <v>346</v>
      </c>
    </row>
    <row r="2" spans="1:16" s="18" customFormat="1" ht="12.75" customHeight="1">
      <c r="A2" s="514" t="s">
        <v>68</v>
      </c>
      <c r="B2" s="515"/>
      <c r="C2" s="508">
        <v>2007</v>
      </c>
      <c r="D2" s="509"/>
      <c r="E2" s="509"/>
      <c r="F2" s="509"/>
      <c r="G2" s="509"/>
      <c r="H2" s="510"/>
      <c r="I2" s="509">
        <v>2008</v>
      </c>
      <c r="J2" s="509"/>
      <c r="K2" s="509"/>
      <c r="L2" s="510"/>
      <c r="M2" s="522" t="s">
        <v>412</v>
      </c>
      <c r="N2" s="523"/>
      <c r="O2" s="523"/>
      <c r="P2" s="524"/>
    </row>
    <row r="3" spans="1:16" ht="12.75">
      <c r="A3" s="516"/>
      <c r="B3" s="517"/>
      <c r="C3" s="520" t="s">
        <v>368</v>
      </c>
      <c r="D3" s="521"/>
      <c r="E3" s="520" t="s">
        <v>380</v>
      </c>
      <c r="F3" s="521"/>
      <c r="G3" s="520" t="s">
        <v>396</v>
      </c>
      <c r="H3" s="521"/>
      <c r="I3" s="520" t="s">
        <v>401</v>
      </c>
      <c r="J3" s="521"/>
      <c r="K3" s="520" t="s">
        <v>411</v>
      </c>
      <c r="L3" s="521"/>
      <c r="M3" s="153" t="s">
        <v>369</v>
      </c>
      <c r="N3" s="153" t="s">
        <v>385</v>
      </c>
      <c r="O3" s="153" t="s">
        <v>397</v>
      </c>
      <c r="P3" s="153" t="s">
        <v>402</v>
      </c>
    </row>
    <row r="4" spans="1:16" s="16" customFormat="1" ht="12.75" customHeight="1" thickBot="1">
      <c r="A4" s="518"/>
      <c r="B4" s="519"/>
      <c r="C4" s="151" t="s">
        <v>53</v>
      </c>
      <c r="D4" s="152" t="s">
        <v>67</v>
      </c>
      <c r="E4" s="151" t="s">
        <v>53</v>
      </c>
      <c r="F4" s="151" t="s">
        <v>67</v>
      </c>
      <c r="G4" s="151" t="s">
        <v>53</v>
      </c>
      <c r="H4" s="151" t="s">
        <v>67</v>
      </c>
      <c r="I4" s="151" t="s">
        <v>53</v>
      </c>
      <c r="J4" s="151" t="s">
        <v>67</v>
      </c>
      <c r="K4" s="151" t="s">
        <v>53</v>
      </c>
      <c r="L4" s="151" t="s">
        <v>67</v>
      </c>
      <c r="M4" s="511" t="s">
        <v>67</v>
      </c>
      <c r="N4" s="512"/>
      <c r="O4" s="512"/>
      <c r="P4" s="513"/>
    </row>
    <row r="5" spans="1:16" ht="13.5" thickTop="1">
      <c r="A5" s="42" t="s">
        <v>69</v>
      </c>
      <c r="B5" s="42"/>
      <c r="C5" s="31">
        <v>0</v>
      </c>
      <c r="D5" s="32">
        <f aca="true" t="shared" si="0" ref="D5:D28">C5/$C$28*100</f>
        <v>0</v>
      </c>
      <c r="E5" s="31">
        <v>121820</v>
      </c>
      <c r="F5" s="33">
        <f aca="true" t="shared" si="1" ref="F5:F28">E5/$E$28*100</f>
        <v>0.5985524310745179</v>
      </c>
      <c r="G5" s="31">
        <v>6850</v>
      </c>
      <c r="H5" s="33">
        <f aca="true" t="shared" si="2" ref="H5:H28">G5/$G$28*100</f>
        <v>0.031255643239182444</v>
      </c>
      <c r="I5" s="31">
        <v>0.498</v>
      </c>
      <c r="J5" s="33">
        <f aca="true" t="shared" si="3" ref="J5:J28">I5/$I$28*100</f>
        <v>2.3377542641150393E-06</v>
      </c>
      <c r="K5" s="31">
        <v>0.565</v>
      </c>
      <c r="L5" s="33">
        <f aca="true" t="shared" si="4" ref="L5:L28">K5/$K$28*100</f>
        <v>2.5175127204436047E-06</v>
      </c>
      <c r="M5" s="138" t="s">
        <v>59</v>
      </c>
      <c r="N5" s="176">
        <f aca="true" t="shared" si="5" ref="N5:N26">IF(E5=0,"-",K5/E5*100-100)</f>
        <v>-99.99953620095222</v>
      </c>
      <c r="O5" s="176" t="s">
        <v>59</v>
      </c>
      <c r="P5" s="176" t="s">
        <v>59</v>
      </c>
    </row>
    <row r="6" spans="1:16" ht="12.75">
      <c r="A6" s="34" t="s">
        <v>212</v>
      </c>
      <c r="B6" s="34"/>
      <c r="C6" s="31">
        <v>7385359.888</v>
      </c>
      <c r="D6" s="32">
        <f t="shared" si="0"/>
        <v>39.56798306285252</v>
      </c>
      <c r="E6" s="31">
        <v>8239460.302</v>
      </c>
      <c r="F6" s="33">
        <f t="shared" si="1"/>
        <v>40.4839024339524</v>
      </c>
      <c r="G6" s="31">
        <v>8780386.006</v>
      </c>
      <c r="H6" s="33">
        <f t="shared" si="2"/>
        <v>40.063739051948325</v>
      </c>
      <c r="I6" s="31">
        <v>8790248.409</v>
      </c>
      <c r="J6" s="33">
        <f t="shared" si="3"/>
        <v>41.26393715014095</v>
      </c>
      <c r="K6" s="31">
        <v>9138592.943</v>
      </c>
      <c r="L6" s="33">
        <f t="shared" si="4"/>
        <v>40.71951147072329</v>
      </c>
      <c r="M6" s="137">
        <f aca="true" t="shared" si="6" ref="M6:M28">IF(C6=0,"-",K6/C6*100-100)</f>
        <v>23.739304266657555</v>
      </c>
      <c r="N6" s="33">
        <f t="shared" si="5"/>
        <v>10.912518636466388</v>
      </c>
      <c r="O6" s="33">
        <f aca="true" t="shared" si="7" ref="O6:O26">IF(G6=0,"-",K6/G6*100-100)</f>
        <v>4.0796263029350115</v>
      </c>
      <c r="P6" s="33">
        <f aca="true" t="shared" si="8" ref="P6:P26">IF(I6=0,"-",K6/I6*100-100)</f>
        <v>3.9628519899772527</v>
      </c>
    </row>
    <row r="7" spans="1:16" ht="12.75">
      <c r="A7" s="527"/>
      <c r="B7" s="36" t="s">
        <v>149</v>
      </c>
      <c r="C7" s="31">
        <v>607597.823</v>
      </c>
      <c r="D7" s="32">
        <f t="shared" si="0"/>
        <v>3.255280816924498</v>
      </c>
      <c r="E7" s="31">
        <v>507622.135</v>
      </c>
      <c r="F7" s="33">
        <f t="shared" si="1"/>
        <v>2.494159111570244</v>
      </c>
      <c r="G7" s="31">
        <v>584244.132</v>
      </c>
      <c r="H7" s="33">
        <f t="shared" si="2"/>
        <v>2.665828635675594</v>
      </c>
      <c r="I7" s="31">
        <v>531874.209</v>
      </c>
      <c r="J7" s="33">
        <f t="shared" si="3"/>
        <v>2.4967694780372764</v>
      </c>
      <c r="K7" s="31">
        <v>610181.054</v>
      </c>
      <c r="L7" s="33">
        <f t="shared" si="4"/>
        <v>2.718829318971126</v>
      </c>
      <c r="M7" s="137">
        <f t="shared" si="6"/>
        <v>0.4251547491143697</v>
      </c>
      <c r="N7" s="33">
        <f t="shared" si="5"/>
        <v>20.203791743636245</v>
      </c>
      <c r="O7" s="33">
        <f t="shared" si="7"/>
        <v>4.439397946747363</v>
      </c>
      <c r="P7" s="33">
        <f t="shared" si="8"/>
        <v>14.722812964973059</v>
      </c>
    </row>
    <row r="8" spans="1:16" s="5" customFormat="1" ht="12.75">
      <c r="A8" s="543"/>
      <c r="B8" s="178" t="s">
        <v>150</v>
      </c>
      <c r="C8" s="196">
        <v>6662156.135</v>
      </c>
      <c r="D8" s="467">
        <f t="shared" si="0"/>
        <v>35.69332911454714</v>
      </c>
      <c r="E8" s="196">
        <v>7590455.005</v>
      </c>
      <c r="F8" s="197">
        <f t="shared" si="1"/>
        <v>37.29506892303802</v>
      </c>
      <c r="G8" s="196">
        <v>8028290.486</v>
      </c>
      <c r="H8" s="197">
        <f t="shared" si="2"/>
        <v>36.63202675196185</v>
      </c>
      <c r="I8" s="196">
        <v>8120817.685</v>
      </c>
      <c r="J8" s="197">
        <f t="shared" si="3"/>
        <v>38.121438094798336</v>
      </c>
      <c r="K8" s="196">
        <v>8393515.578</v>
      </c>
      <c r="L8" s="197">
        <f t="shared" si="4"/>
        <v>37.399614578507176</v>
      </c>
      <c r="M8" s="137">
        <f t="shared" si="6"/>
        <v>25.98797458234594</v>
      </c>
      <c r="N8" s="197">
        <f t="shared" si="5"/>
        <v>10.579873966330155</v>
      </c>
      <c r="O8" s="197">
        <f t="shared" si="7"/>
        <v>4.549226172581712</v>
      </c>
      <c r="P8" s="197">
        <f t="shared" si="8"/>
        <v>3.3580102839114545</v>
      </c>
    </row>
    <row r="9" spans="1:16" s="5" customFormat="1" ht="12.75">
      <c r="A9" s="544"/>
      <c r="B9" s="178" t="s">
        <v>151</v>
      </c>
      <c r="C9" s="196">
        <v>115605.93</v>
      </c>
      <c r="D9" s="467">
        <f t="shared" si="0"/>
        <v>0.6193731313808811</v>
      </c>
      <c r="E9" s="196">
        <v>141383.162</v>
      </c>
      <c r="F9" s="197">
        <f t="shared" si="1"/>
        <v>0.694674399344134</v>
      </c>
      <c r="G9" s="196">
        <v>167851.388</v>
      </c>
      <c r="H9" s="197">
        <f t="shared" si="2"/>
        <v>0.7658836643108891</v>
      </c>
      <c r="I9" s="196">
        <v>137556.515</v>
      </c>
      <c r="J9" s="197">
        <f t="shared" si="3"/>
        <v>0.6457295773053301</v>
      </c>
      <c r="K9" s="196">
        <v>134896.311</v>
      </c>
      <c r="L9" s="197">
        <f t="shared" si="4"/>
        <v>0.6010675732449849</v>
      </c>
      <c r="M9" s="138">
        <f t="shared" si="6"/>
        <v>16.68632482780079</v>
      </c>
      <c r="N9" s="197">
        <f t="shared" si="5"/>
        <v>-4.588135466937729</v>
      </c>
      <c r="O9" s="197">
        <f t="shared" si="7"/>
        <v>-19.63348494919805</v>
      </c>
      <c r="P9" s="197">
        <f t="shared" si="8"/>
        <v>-1.9338989505513666</v>
      </c>
    </row>
    <row r="10" spans="1:16" ht="12.75">
      <c r="A10" s="34" t="s">
        <v>19</v>
      </c>
      <c r="B10" s="34"/>
      <c r="C10" s="31">
        <v>8713916.143</v>
      </c>
      <c r="D10" s="32">
        <f t="shared" si="0"/>
        <v>46.68588824189486</v>
      </c>
      <c r="E10" s="31">
        <v>8941824.411</v>
      </c>
      <c r="F10" s="33">
        <f t="shared" si="1"/>
        <v>43.93491002664193</v>
      </c>
      <c r="G10" s="31">
        <v>10179121.274</v>
      </c>
      <c r="H10" s="33">
        <f t="shared" si="2"/>
        <v>46.445982923871</v>
      </c>
      <c r="I10" s="31">
        <v>9562365.437</v>
      </c>
      <c r="J10" s="33">
        <f t="shared" si="3"/>
        <v>44.88847505094985</v>
      </c>
      <c r="K10" s="31">
        <v>10325710.137</v>
      </c>
      <c r="L10" s="33">
        <f t="shared" si="4"/>
        <v>46.00903826108137</v>
      </c>
      <c r="M10" s="137">
        <f t="shared" si="6"/>
        <v>18.496781097609883</v>
      </c>
      <c r="N10" s="33">
        <f t="shared" si="5"/>
        <v>15.476547764655038</v>
      </c>
      <c r="O10" s="33">
        <f t="shared" si="7"/>
        <v>1.4400934919050883</v>
      </c>
      <c r="P10" s="33">
        <f t="shared" si="8"/>
        <v>7.982802006775032</v>
      </c>
    </row>
    <row r="11" spans="1:16" ht="12.75">
      <c r="A11" s="530"/>
      <c r="B11" s="34" t="s">
        <v>92</v>
      </c>
      <c r="C11" s="258">
        <v>293231.867</v>
      </c>
      <c r="D11" s="32">
        <f t="shared" si="0"/>
        <v>1.5710261548387017</v>
      </c>
      <c r="E11" s="258">
        <v>305551.23</v>
      </c>
      <c r="F11" s="33">
        <f t="shared" si="1"/>
        <v>1.5013005379601803</v>
      </c>
      <c r="G11" s="258">
        <v>233976.307</v>
      </c>
      <c r="H11" s="33">
        <f t="shared" si="2"/>
        <v>1.0676029164983105</v>
      </c>
      <c r="I11" s="258">
        <v>328008.634</v>
      </c>
      <c r="J11" s="33">
        <f t="shared" si="3"/>
        <v>1.5397662305221875</v>
      </c>
      <c r="K11" s="258">
        <v>404688.48</v>
      </c>
      <c r="L11" s="33">
        <f t="shared" si="4"/>
        <v>1.803200701269004</v>
      </c>
      <c r="M11" s="137">
        <f t="shared" si="6"/>
        <v>38.00972047829984</v>
      </c>
      <c r="N11" s="33">
        <f t="shared" si="5"/>
        <v>32.44537749038025</v>
      </c>
      <c r="O11" s="33">
        <f t="shared" si="7"/>
        <v>72.96130757376216</v>
      </c>
      <c r="P11" s="33">
        <f t="shared" si="8"/>
        <v>23.377386462333163</v>
      </c>
    </row>
    <row r="12" spans="1:16" ht="12.75">
      <c r="A12" s="531"/>
      <c r="B12" s="34" t="s">
        <v>213</v>
      </c>
      <c r="C12" s="31">
        <v>371288.013</v>
      </c>
      <c r="D12" s="32">
        <f t="shared" si="0"/>
        <v>1.989221653733466</v>
      </c>
      <c r="E12" s="31">
        <v>409323.308</v>
      </c>
      <c r="F12" s="33">
        <f t="shared" si="1"/>
        <v>2.0111760063935615</v>
      </c>
      <c r="G12" s="31">
        <v>486366.203</v>
      </c>
      <c r="H12" s="33">
        <f t="shared" si="2"/>
        <v>2.2192246021261</v>
      </c>
      <c r="I12" s="31">
        <v>493708.663</v>
      </c>
      <c r="J12" s="33">
        <f t="shared" si="3"/>
        <v>2.3176095023268775</v>
      </c>
      <c r="K12" s="31">
        <v>576183.401</v>
      </c>
      <c r="L12" s="33">
        <f t="shared" si="4"/>
        <v>2.5673434359751472</v>
      </c>
      <c r="M12" s="137">
        <f t="shared" si="6"/>
        <v>55.18502640159298</v>
      </c>
      <c r="N12" s="33">
        <f t="shared" si="5"/>
        <v>40.76486477530372</v>
      </c>
      <c r="O12" s="33">
        <f t="shared" si="7"/>
        <v>18.466989985321817</v>
      </c>
      <c r="P12" s="33">
        <f t="shared" si="8"/>
        <v>16.70514296809087</v>
      </c>
    </row>
    <row r="13" spans="1:16" ht="12.75">
      <c r="A13" s="531"/>
      <c r="B13" s="34" t="s">
        <v>214</v>
      </c>
      <c r="C13" s="258">
        <v>305657.496</v>
      </c>
      <c r="D13" s="32">
        <f t="shared" si="0"/>
        <v>1.6375980058078263</v>
      </c>
      <c r="E13" s="258">
        <v>280942.962</v>
      </c>
      <c r="F13" s="33">
        <f t="shared" si="1"/>
        <v>1.3803898612573953</v>
      </c>
      <c r="G13" s="258">
        <v>335827.052</v>
      </c>
      <c r="H13" s="33">
        <f t="shared" si="2"/>
        <v>1.5323343835588865</v>
      </c>
      <c r="I13" s="258">
        <v>355463.662</v>
      </c>
      <c r="J13" s="33">
        <f t="shared" si="3"/>
        <v>1.6686479750571228</v>
      </c>
      <c r="K13" s="258">
        <v>338520.524</v>
      </c>
      <c r="L13" s="33">
        <f t="shared" si="4"/>
        <v>1.508371195223424</v>
      </c>
      <c r="M13" s="137">
        <f t="shared" si="6"/>
        <v>10.751585820751458</v>
      </c>
      <c r="N13" s="33">
        <f t="shared" si="5"/>
        <v>20.49439558482335</v>
      </c>
      <c r="O13" s="33">
        <f t="shared" si="7"/>
        <v>0.8020414031445995</v>
      </c>
      <c r="P13" s="33">
        <f t="shared" si="8"/>
        <v>-4.766489464681214</v>
      </c>
    </row>
    <row r="14" spans="1:16" ht="12.75">
      <c r="A14" s="531"/>
      <c r="B14" s="34" t="s">
        <v>215</v>
      </c>
      <c r="C14" s="258">
        <v>4266964.107</v>
      </c>
      <c r="D14" s="32">
        <f t="shared" si="0"/>
        <v>22.860790276436642</v>
      </c>
      <c r="E14" s="258">
        <v>4495704.762</v>
      </c>
      <c r="F14" s="33">
        <f t="shared" si="1"/>
        <v>22.089271176230397</v>
      </c>
      <c r="G14" s="258">
        <v>5613088.929</v>
      </c>
      <c r="H14" s="33">
        <f t="shared" si="2"/>
        <v>25.6117817568801</v>
      </c>
      <c r="I14" s="258">
        <v>4717267.751</v>
      </c>
      <c r="J14" s="33">
        <f t="shared" si="3"/>
        <v>22.144202409382757</v>
      </c>
      <c r="K14" s="258">
        <v>5185415.169</v>
      </c>
      <c r="L14" s="33">
        <f t="shared" si="4"/>
        <v>23.105041856174733</v>
      </c>
      <c r="M14" s="137">
        <f t="shared" si="6"/>
        <v>21.52469622355791</v>
      </c>
      <c r="N14" s="33">
        <f t="shared" si="5"/>
        <v>15.341541393682817</v>
      </c>
      <c r="O14" s="33">
        <f t="shared" si="7"/>
        <v>-7.619222952097289</v>
      </c>
      <c r="P14" s="33">
        <f t="shared" si="8"/>
        <v>9.924122240056406</v>
      </c>
    </row>
    <row r="15" spans="1:16" ht="12.75">
      <c r="A15" s="531"/>
      <c r="B15" s="34" t="s">
        <v>216</v>
      </c>
      <c r="C15" s="31">
        <v>3417097.69</v>
      </c>
      <c r="D15" s="32">
        <f t="shared" si="0"/>
        <v>18.30752537079781</v>
      </c>
      <c r="E15" s="31">
        <v>3390828.919</v>
      </c>
      <c r="F15" s="33">
        <f t="shared" si="1"/>
        <v>16.66055567907757</v>
      </c>
      <c r="G15" s="31">
        <v>3441817.737</v>
      </c>
      <c r="H15" s="33">
        <f t="shared" si="2"/>
        <v>15.704558727293765</v>
      </c>
      <c r="I15" s="31">
        <v>3598024.606</v>
      </c>
      <c r="J15" s="33">
        <f t="shared" si="3"/>
        <v>16.890155351540834</v>
      </c>
      <c r="K15" s="31">
        <v>3756461.925</v>
      </c>
      <c r="L15" s="33">
        <f t="shared" si="4"/>
        <v>16.737948106282424</v>
      </c>
      <c r="M15" s="137">
        <f t="shared" si="6"/>
        <v>9.931358883684709</v>
      </c>
      <c r="N15" s="33">
        <f t="shared" si="5"/>
        <v>10.782997748757836</v>
      </c>
      <c r="O15" s="33">
        <f t="shared" si="7"/>
        <v>9.141802734570518</v>
      </c>
      <c r="P15" s="33">
        <f t="shared" si="8"/>
        <v>4.403452904012738</v>
      </c>
    </row>
    <row r="16" spans="1:16" ht="12.75">
      <c r="A16" s="532"/>
      <c r="B16" s="34" t="s">
        <v>217</v>
      </c>
      <c r="C16" s="31">
        <v>59676.97</v>
      </c>
      <c r="D16" s="32">
        <f t="shared" si="0"/>
        <v>0.31972678028041385</v>
      </c>
      <c r="E16" s="31">
        <v>59473.23</v>
      </c>
      <c r="F16" s="33">
        <f t="shared" si="1"/>
        <v>0.2922167657228202</v>
      </c>
      <c r="G16" s="31">
        <v>68045.046</v>
      </c>
      <c r="H16" s="33">
        <f t="shared" si="2"/>
        <v>0.3104805375138334</v>
      </c>
      <c r="I16" s="31">
        <v>69892.121</v>
      </c>
      <c r="J16" s="33">
        <f t="shared" si="3"/>
        <v>0.32809358212006884</v>
      </c>
      <c r="K16" s="31">
        <v>64440.638</v>
      </c>
      <c r="L16" s="33">
        <f t="shared" si="4"/>
        <v>0.28713296615663986</v>
      </c>
      <c r="M16" s="137">
        <f t="shared" si="6"/>
        <v>7.982422700080122</v>
      </c>
      <c r="N16" s="33">
        <f t="shared" si="5"/>
        <v>8.352342726298858</v>
      </c>
      <c r="O16" s="33">
        <f t="shared" si="7"/>
        <v>-5.297090988813508</v>
      </c>
      <c r="P16" s="33">
        <f t="shared" si="8"/>
        <v>-7.799853434123136</v>
      </c>
    </row>
    <row r="17" spans="1:16" ht="12.75">
      <c r="A17" s="537" t="s">
        <v>70</v>
      </c>
      <c r="B17" s="538"/>
      <c r="C17" s="31">
        <v>4187.736</v>
      </c>
      <c r="D17" s="32">
        <f t="shared" si="0"/>
        <v>0.022436315850894895</v>
      </c>
      <c r="E17" s="31">
        <v>4186.149</v>
      </c>
      <c r="F17" s="33">
        <f t="shared" si="1"/>
        <v>0.020568294703580382</v>
      </c>
      <c r="G17" s="31">
        <v>3951.113</v>
      </c>
      <c r="H17" s="33">
        <f t="shared" si="2"/>
        <v>0.018028405594992098</v>
      </c>
      <c r="I17" s="31">
        <v>3951.113</v>
      </c>
      <c r="J17" s="33">
        <f t="shared" si="3"/>
        <v>0.018547653140060974</v>
      </c>
      <c r="K17" s="31">
        <v>3714.102</v>
      </c>
      <c r="L17" s="33">
        <f t="shared" si="4"/>
        <v>0.016549201823053156</v>
      </c>
      <c r="M17" s="137">
        <f t="shared" si="6"/>
        <v>-11.310025273799496</v>
      </c>
      <c r="N17" s="33">
        <f t="shared" si="5"/>
        <v>-11.276402249418268</v>
      </c>
      <c r="O17" s="33">
        <f t="shared" si="7"/>
        <v>-5.998588245894254</v>
      </c>
      <c r="P17" s="33">
        <f t="shared" si="8"/>
        <v>-5.998588245894254</v>
      </c>
    </row>
    <row r="18" spans="1:16" ht="12.75">
      <c r="A18" s="34" t="s">
        <v>79</v>
      </c>
      <c r="B18" s="34"/>
      <c r="C18" s="31">
        <v>357607.411</v>
      </c>
      <c r="D18" s="32">
        <f t="shared" si="0"/>
        <v>1.9159261290150065</v>
      </c>
      <c r="E18" s="31">
        <v>339834.608</v>
      </c>
      <c r="F18" s="33">
        <f t="shared" si="1"/>
        <v>1.669749062400721</v>
      </c>
      <c r="G18" s="31">
        <v>314721.141</v>
      </c>
      <c r="H18" s="33">
        <f t="shared" si="2"/>
        <v>1.436030905536414</v>
      </c>
      <c r="I18" s="31">
        <v>309217.048</v>
      </c>
      <c r="J18" s="33">
        <f t="shared" si="3"/>
        <v>1.4515531576286442</v>
      </c>
      <c r="K18" s="31">
        <v>225405.466</v>
      </c>
      <c r="L18" s="33">
        <f t="shared" si="4"/>
        <v>1.0043559786062273</v>
      </c>
      <c r="M18" s="137">
        <f t="shared" si="6"/>
        <v>-36.96845784887831</v>
      </c>
      <c r="N18" s="33">
        <f t="shared" si="5"/>
        <v>-33.67200965005895</v>
      </c>
      <c r="O18" s="33">
        <f t="shared" si="7"/>
        <v>-28.379305793124345</v>
      </c>
      <c r="P18" s="33">
        <f t="shared" si="8"/>
        <v>-27.10445059290521</v>
      </c>
    </row>
    <row r="19" spans="1:16" ht="12.75">
      <c r="A19" s="317" t="s">
        <v>210</v>
      </c>
      <c r="B19" s="36"/>
      <c r="C19" s="31">
        <v>26909.411</v>
      </c>
      <c r="D19" s="32">
        <f t="shared" si="0"/>
        <v>0.14417051231442132</v>
      </c>
      <c r="E19" s="31">
        <v>34848.289</v>
      </c>
      <c r="F19" s="33">
        <f t="shared" si="1"/>
        <v>0.17122416762220802</v>
      </c>
      <c r="G19" s="31">
        <v>36461.423</v>
      </c>
      <c r="H19" s="33">
        <f t="shared" si="2"/>
        <v>0.1663686466103535</v>
      </c>
      <c r="I19" s="31">
        <v>47663.63</v>
      </c>
      <c r="J19" s="33">
        <f t="shared" si="3"/>
        <v>0.22374669533273395</v>
      </c>
      <c r="K19" s="31">
        <v>44214.676</v>
      </c>
      <c r="L19" s="33">
        <f t="shared" si="4"/>
        <v>0.19701063585892487</v>
      </c>
      <c r="M19" s="137">
        <f t="shared" si="6"/>
        <v>64.30934144192156</v>
      </c>
      <c r="N19" s="33">
        <f t="shared" si="5"/>
        <v>26.87760939999093</v>
      </c>
      <c r="O19" s="33">
        <f t="shared" si="7"/>
        <v>21.26426332839503</v>
      </c>
      <c r="P19" s="33">
        <f t="shared" si="8"/>
        <v>-7.2360288127446495</v>
      </c>
    </row>
    <row r="20" spans="1:16" ht="12.75">
      <c r="A20" s="34" t="s">
        <v>71</v>
      </c>
      <c r="B20" s="34"/>
      <c r="C20" s="31">
        <v>275968.898</v>
      </c>
      <c r="D20" s="32">
        <f t="shared" si="0"/>
        <v>1.478537653890168</v>
      </c>
      <c r="E20" s="31">
        <v>608932.299</v>
      </c>
      <c r="F20" s="33">
        <f t="shared" si="1"/>
        <v>2.991938170466633</v>
      </c>
      <c r="G20" s="31">
        <v>359175.849</v>
      </c>
      <c r="H20" s="33">
        <f t="shared" si="2"/>
        <v>1.6388718534999218</v>
      </c>
      <c r="I20" s="31">
        <v>273643.765</v>
      </c>
      <c r="J20" s="33">
        <f t="shared" si="3"/>
        <v>1.284562004974385</v>
      </c>
      <c r="K20" s="31">
        <v>292248.623</v>
      </c>
      <c r="L20" s="33">
        <f t="shared" si="4"/>
        <v>1.3021940282028805</v>
      </c>
      <c r="M20" s="137">
        <f t="shared" si="6"/>
        <v>5.8991158489171625</v>
      </c>
      <c r="N20" s="33">
        <f t="shared" si="5"/>
        <v>-52.006385031647</v>
      </c>
      <c r="O20" s="33">
        <f t="shared" si="7"/>
        <v>-18.63355406170419</v>
      </c>
      <c r="P20" s="33">
        <f t="shared" si="8"/>
        <v>6.798933642796513</v>
      </c>
    </row>
    <row r="21" spans="1:16" ht="12.75">
      <c r="A21" s="34" t="s">
        <v>72</v>
      </c>
      <c r="B21" s="34"/>
      <c r="C21" s="31">
        <v>115274.989</v>
      </c>
      <c r="D21" s="32">
        <f t="shared" si="0"/>
        <v>0.6176000738614934</v>
      </c>
      <c r="E21" s="31">
        <v>143161.84</v>
      </c>
      <c r="F21" s="33">
        <f t="shared" si="1"/>
        <v>0.7034137856599997</v>
      </c>
      <c r="G21" s="31">
        <v>176217.057</v>
      </c>
      <c r="H21" s="33">
        <f t="shared" si="2"/>
        <v>0.8040551045621428</v>
      </c>
      <c r="I21" s="31">
        <v>174135.985</v>
      </c>
      <c r="J21" s="33">
        <f t="shared" si="3"/>
        <v>0.8174440591759489</v>
      </c>
      <c r="K21" s="31">
        <v>179200.893</v>
      </c>
      <c r="L21" s="33">
        <f t="shared" si="4"/>
        <v>0.7984788099864661</v>
      </c>
      <c r="M21" s="137">
        <f t="shared" si="6"/>
        <v>55.45513780096741</v>
      </c>
      <c r="N21" s="33">
        <f t="shared" si="5"/>
        <v>25.173644736614193</v>
      </c>
      <c r="O21" s="33">
        <f t="shared" si="7"/>
        <v>1.6932730864980954</v>
      </c>
      <c r="P21" s="33">
        <f t="shared" si="8"/>
        <v>2.908593533955667</v>
      </c>
    </row>
    <row r="22" spans="1:16" ht="12.75">
      <c r="A22" s="34" t="s">
        <v>133</v>
      </c>
      <c r="B22" s="34"/>
      <c r="C22" s="31">
        <v>100728.485</v>
      </c>
      <c r="D22" s="32">
        <f t="shared" si="0"/>
        <v>0.539665371609416</v>
      </c>
      <c r="E22" s="31">
        <v>111585.676</v>
      </c>
      <c r="F22" s="33">
        <f t="shared" si="1"/>
        <v>0.5482669318904407</v>
      </c>
      <c r="G22" s="31">
        <v>117978.406</v>
      </c>
      <c r="H22" s="33">
        <f t="shared" si="2"/>
        <v>0.5383198493231273</v>
      </c>
      <c r="I22" s="31">
        <v>122921.477</v>
      </c>
      <c r="J22" s="33">
        <f t="shared" si="3"/>
        <v>0.5770285281286521</v>
      </c>
      <c r="K22" s="31">
        <v>138149.056</v>
      </c>
      <c r="L22" s="33">
        <f t="shared" si="4"/>
        <v>0.6155610722075681</v>
      </c>
      <c r="M22" s="137">
        <f t="shared" si="6"/>
        <v>37.14993926494577</v>
      </c>
      <c r="N22" s="33">
        <f t="shared" si="5"/>
        <v>23.805367276710314</v>
      </c>
      <c r="O22" s="33">
        <f t="shared" si="7"/>
        <v>17.09689991912589</v>
      </c>
      <c r="P22" s="33">
        <f t="shared" si="8"/>
        <v>12.388054042012527</v>
      </c>
    </row>
    <row r="23" spans="1:16" ht="12.75">
      <c r="A23" s="530"/>
      <c r="B23" s="34" t="s">
        <v>153</v>
      </c>
      <c r="C23" s="31">
        <v>67332.712</v>
      </c>
      <c r="D23" s="32">
        <f t="shared" si="0"/>
        <v>0.3607433690971305</v>
      </c>
      <c r="E23" s="31">
        <v>73873.693</v>
      </c>
      <c r="F23" s="33">
        <f t="shared" si="1"/>
        <v>0.3629722421408849</v>
      </c>
      <c r="G23" s="31">
        <v>73536.138</v>
      </c>
      <c r="H23" s="33">
        <f t="shared" si="2"/>
        <v>0.3355356634328887</v>
      </c>
      <c r="I23" s="31">
        <v>86538.262</v>
      </c>
      <c r="J23" s="33">
        <f t="shared" si="3"/>
        <v>0.4062353232923785</v>
      </c>
      <c r="K23" s="31">
        <v>98368.52</v>
      </c>
      <c r="L23" s="33">
        <f t="shared" si="4"/>
        <v>0.4383079652941791</v>
      </c>
      <c r="M23" s="137">
        <f t="shared" si="6"/>
        <v>46.09320949377474</v>
      </c>
      <c r="N23" s="33">
        <f t="shared" si="5"/>
        <v>33.15771285456111</v>
      </c>
      <c r="O23" s="33">
        <f t="shared" si="7"/>
        <v>33.76895044447397</v>
      </c>
      <c r="P23" s="33">
        <f t="shared" si="8"/>
        <v>13.67055187681028</v>
      </c>
    </row>
    <row r="24" spans="1:16" ht="12.75">
      <c r="A24" s="532"/>
      <c r="B24" s="34" t="s">
        <v>132</v>
      </c>
      <c r="C24" s="31">
        <v>8256.08</v>
      </c>
      <c r="D24" s="32">
        <f t="shared" si="0"/>
        <v>0.044232974230050875</v>
      </c>
      <c r="E24" s="31">
        <v>8798.282</v>
      </c>
      <c r="F24" s="33">
        <f t="shared" si="1"/>
        <v>0.04322962633704787</v>
      </c>
      <c r="G24" s="31">
        <v>9973.044</v>
      </c>
      <c r="H24" s="33">
        <f t="shared" si="2"/>
        <v>0.0455056796018495</v>
      </c>
      <c r="I24" s="31">
        <v>11450.98</v>
      </c>
      <c r="J24" s="33">
        <f t="shared" si="3"/>
        <v>0.053754171331919745</v>
      </c>
      <c r="K24" s="31">
        <v>14309.555</v>
      </c>
      <c r="L24" s="33">
        <f t="shared" si="4"/>
        <v>0.06376015351572989</v>
      </c>
      <c r="M24" s="137">
        <f t="shared" si="6"/>
        <v>73.32141888160001</v>
      </c>
      <c r="N24" s="33">
        <f t="shared" si="5"/>
        <v>62.640331373784136</v>
      </c>
      <c r="O24" s="33">
        <f t="shared" si="7"/>
        <v>43.48232094433757</v>
      </c>
      <c r="P24" s="33">
        <f t="shared" si="8"/>
        <v>24.963583902862467</v>
      </c>
    </row>
    <row r="25" spans="1:16" ht="12.75">
      <c r="A25" s="34" t="s">
        <v>73</v>
      </c>
      <c r="B25" s="34"/>
      <c r="C25" s="31">
        <v>177829.881</v>
      </c>
      <c r="D25" s="32">
        <f t="shared" si="0"/>
        <v>0.9527456787732209</v>
      </c>
      <c r="E25" s="31">
        <v>193581.931</v>
      </c>
      <c r="F25" s="33">
        <f t="shared" si="1"/>
        <v>0.9511487063876998</v>
      </c>
      <c r="G25" s="31">
        <v>204698.403</v>
      </c>
      <c r="H25" s="33">
        <f t="shared" si="2"/>
        <v>0.934011716174948</v>
      </c>
      <c r="I25" s="31">
        <v>237586.1</v>
      </c>
      <c r="J25" s="33">
        <f t="shared" si="3"/>
        <v>1.1152970248382774</v>
      </c>
      <c r="K25" s="31">
        <v>251580.228</v>
      </c>
      <c r="L25" s="33">
        <f t="shared" si="4"/>
        <v>1.1209848215966414</v>
      </c>
      <c r="M25" s="137">
        <f t="shared" si="6"/>
        <v>41.472415426066675</v>
      </c>
      <c r="N25" s="33">
        <f t="shared" si="5"/>
        <v>29.960594307740422</v>
      </c>
      <c r="O25" s="33">
        <f t="shared" si="7"/>
        <v>22.902877752299815</v>
      </c>
      <c r="P25" s="33">
        <f t="shared" si="8"/>
        <v>5.890129094252572</v>
      </c>
    </row>
    <row r="26" spans="1:16" ht="12.75" customHeight="1">
      <c r="A26" s="55" t="s">
        <v>148</v>
      </c>
      <c r="B26" s="34"/>
      <c r="C26" s="31">
        <v>1507206.668</v>
      </c>
      <c r="D26" s="32">
        <f t="shared" si="0"/>
        <v>8.07504695993799</v>
      </c>
      <c r="E26" s="31">
        <v>1613200.418</v>
      </c>
      <c r="F26" s="33">
        <f t="shared" si="1"/>
        <v>7.9263259891998725</v>
      </c>
      <c r="G26" s="31">
        <v>1736481.649</v>
      </c>
      <c r="H26" s="33">
        <f t="shared" si="2"/>
        <v>7.923335899639597</v>
      </c>
      <c r="I26" s="31">
        <v>1780762.17</v>
      </c>
      <c r="J26" s="33">
        <f t="shared" si="3"/>
        <v>8.359406337936246</v>
      </c>
      <c r="K26" s="31">
        <v>1843969.614</v>
      </c>
      <c r="L26" s="33">
        <f t="shared" si="4"/>
        <v>8.216313202400856</v>
      </c>
      <c r="M26" s="137">
        <f t="shared" si="6"/>
        <v>22.343514870914845</v>
      </c>
      <c r="N26" s="33">
        <f t="shared" si="5"/>
        <v>14.305054314708215</v>
      </c>
      <c r="O26" s="33">
        <f t="shared" si="7"/>
        <v>6.189985656450787</v>
      </c>
      <c r="P26" s="33">
        <f t="shared" si="8"/>
        <v>3.5494601729999715</v>
      </c>
    </row>
    <row r="27" spans="1:16" ht="12.75">
      <c r="A27" s="34"/>
      <c r="B27" s="43" t="s">
        <v>74</v>
      </c>
      <c r="C27" s="31">
        <v>179976.509</v>
      </c>
      <c r="D27" s="32">
        <f t="shared" si="0"/>
        <v>0.9642465049528975</v>
      </c>
      <c r="E27" s="31">
        <v>267033.471</v>
      </c>
      <c r="F27" s="33">
        <f t="shared" si="1"/>
        <v>1.3120467348983482</v>
      </c>
      <c r="G27" s="31">
        <v>371296.639</v>
      </c>
      <c r="H27" s="33">
        <f t="shared" si="2"/>
        <v>1.694177413794382</v>
      </c>
      <c r="I27" s="31">
        <v>86997.905</v>
      </c>
      <c r="J27" s="33">
        <f t="shared" si="3"/>
        <v>0.4083930188410143</v>
      </c>
      <c r="K27" s="31">
        <v>162930.207</v>
      </c>
      <c r="L27" s="33">
        <f t="shared" si="4"/>
        <v>0.7259802985256808</v>
      </c>
      <c r="M27" s="137">
        <f t="shared" si="6"/>
        <v>-9.471403848598925</v>
      </c>
      <c r="N27" s="176" t="s">
        <v>59</v>
      </c>
      <c r="O27" s="176" t="s">
        <v>59</v>
      </c>
      <c r="P27" s="176" t="s">
        <v>59</v>
      </c>
    </row>
    <row r="28" spans="1:16" ht="12.75">
      <c r="A28" s="318" t="s">
        <v>75</v>
      </c>
      <c r="B28" s="319"/>
      <c r="C28" s="320">
        <v>18664989.51</v>
      </c>
      <c r="D28" s="321">
        <f t="shared" si="0"/>
        <v>100</v>
      </c>
      <c r="E28" s="320">
        <v>20352435.923</v>
      </c>
      <c r="F28" s="322">
        <f t="shared" si="1"/>
        <v>100</v>
      </c>
      <c r="G28" s="320">
        <v>21916042.321</v>
      </c>
      <c r="H28" s="322">
        <f t="shared" si="2"/>
        <v>100</v>
      </c>
      <c r="I28" s="320">
        <v>21302495.632</v>
      </c>
      <c r="J28" s="322">
        <f t="shared" si="3"/>
        <v>100</v>
      </c>
      <c r="K28" s="320">
        <v>22442786.303</v>
      </c>
      <c r="L28" s="322">
        <f t="shared" si="4"/>
        <v>100</v>
      </c>
      <c r="M28" s="323">
        <f t="shared" si="6"/>
        <v>20.24001562377518</v>
      </c>
      <c r="N28" s="322">
        <f>IF(E28=0,"-",K28/E28*100-100)</f>
        <v>10.270762614895276</v>
      </c>
      <c r="O28" s="322">
        <f>IF(G28=0,"-",K28/G28*100-100)</f>
        <v>2.4034630627413662</v>
      </c>
      <c r="P28" s="322">
        <f>IF(I28=0,"-",K28/I28*100-100)</f>
        <v>5.352850157551913</v>
      </c>
    </row>
    <row r="29" spans="1:16" ht="12.75">
      <c r="A29" s="545"/>
      <c r="B29" s="545"/>
      <c r="C29" s="545"/>
      <c r="D29" s="545"/>
      <c r="E29" s="545"/>
      <c r="F29" s="545"/>
      <c r="G29" s="545"/>
      <c r="H29" s="545"/>
      <c r="I29" s="545"/>
      <c r="J29" s="545"/>
      <c r="K29" s="545"/>
      <c r="L29" s="545"/>
      <c r="M29" s="545"/>
      <c r="N29" s="545"/>
      <c r="O29" s="545"/>
      <c r="P29" s="545"/>
    </row>
    <row r="30" spans="1:16" ht="21.75" customHeight="1">
      <c r="A30" s="10" t="s">
        <v>169</v>
      </c>
      <c r="B30" s="6"/>
      <c r="O30" s="542" t="s">
        <v>142</v>
      </c>
      <c r="P30" s="542"/>
    </row>
    <row r="31" spans="1:16" s="18" customFormat="1" ht="12.75" customHeight="1">
      <c r="A31" s="514" t="s">
        <v>174</v>
      </c>
      <c r="B31" s="515"/>
      <c r="C31" s="508">
        <v>2007</v>
      </c>
      <c r="D31" s="509"/>
      <c r="E31" s="509"/>
      <c r="F31" s="509"/>
      <c r="G31" s="509"/>
      <c r="H31" s="510"/>
      <c r="I31" s="509">
        <v>2008</v>
      </c>
      <c r="J31" s="509"/>
      <c r="K31" s="509"/>
      <c r="L31" s="510"/>
      <c r="M31" s="522" t="s">
        <v>412</v>
      </c>
      <c r="N31" s="523"/>
      <c r="O31" s="523"/>
      <c r="P31" s="524"/>
    </row>
    <row r="32" spans="1:16" ht="12.75">
      <c r="A32" s="516"/>
      <c r="B32" s="517"/>
      <c r="C32" s="520" t="s">
        <v>368</v>
      </c>
      <c r="D32" s="521"/>
      <c r="E32" s="520" t="s">
        <v>380</v>
      </c>
      <c r="F32" s="521"/>
      <c r="G32" s="520" t="s">
        <v>396</v>
      </c>
      <c r="H32" s="521"/>
      <c r="I32" s="520" t="s">
        <v>401</v>
      </c>
      <c r="J32" s="521"/>
      <c r="K32" s="520" t="s">
        <v>411</v>
      </c>
      <c r="L32" s="521"/>
      <c r="M32" s="153" t="s">
        <v>369</v>
      </c>
      <c r="N32" s="153" t="s">
        <v>385</v>
      </c>
      <c r="O32" s="153" t="s">
        <v>397</v>
      </c>
      <c r="P32" s="153" t="s">
        <v>402</v>
      </c>
    </row>
    <row r="33" spans="1:16" s="16" customFormat="1" ht="25.5" customHeight="1" thickBot="1">
      <c r="A33" s="518"/>
      <c r="B33" s="519"/>
      <c r="C33" s="151" t="s">
        <v>53</v>
      </c>
      <c r="D33" s="165" t="s">
        <v>163</v>
      </c>
      <c r="E33" s="151" t="s">
        <v>53</v>
      </c>
      <c r="F33" s="165" t="s">
        <v>163</v>
      </c>
      <c r="G33" s="151" t="s">
        <v>53</v>
      </c>
      <c r="H33" s="165" t="s">
        <v>163</v>
      </c>
      <c r="I33" s="151" t="s">
        <v>53</v>
      </c>
      <c r="J33" s="165" t="s">
        <v>163</v>
      </c>
      <c r="K33" s="151" t="s">
        <v>53</v>
      </c>
      <c r="L33" s="165" t="s">
        <v>163</v>
      </c>
      <c r="M33" s="539" t="s">
        <v>67</v>
      </c>
      <c r="N33" s="540"/>
      <c r="O33" s="540"/>
      <c r="P33" s="541"/>
    </row>
    <row r="34" spans="1:16" ht="13.5" thickTop="1">
      <c r="A34" s="92" t="s">
        <v>83</v>
      </c>
      <c r="B34" s="117"/>
      <c r="C34" s="49">
        <v>556475.282</v>
      </c>
      <c r="D34" s="166">
        <f>(C34/'Aktīvi '!$C$34)*100</f>
        <v>2.9813854527047092</v>
      </c>
      <c r="E34" s="49">
        <v>610645.967</v>
      </c>
      <c r="F34" s="166">
        <f>(E34/'Aktīvi '!$E$34)*100</f>
        <v>3.0003581355581987</v>
      </c>
      <c r="G34" s="49">
        <v>717095.562</v>
      </c>
      <c r="H34" s="166">
        <f>(G34/'Aktīvi '!$G$34)*100</f>
        <v>3.2720121247113925</v>
      </c>
      <c r="I34" s="49">
        <v>717987.201</v>
      </c>
      <c r="J34" s="166">
        <f>(I34/'Aktīvi '!$I$34)*100</f>
        <v>3.3704370295537593</v>
      </c>
      <c r="K34" s="49">
        <v>723456.98</v>
      </c>
      <c r="L34" s="50">
        <f>K34/'Aktīvi '!$K$34*100</f>
        <v>3.2235613271570167</v>
      </c>
      <c r="M34" s="50">
        <f aca="true" t="shared" si="9" ref="M34:M41">IF(C34=0,"-",K34/C34*100-100)</f>
        <v>30.007028775808237</v>
      </c>
      <c r="N34" s="50">
        <f aca="true" t="shared" si="10" ref="N34:N41">IF(E34=0,"-",K34/E34*100-100)</f>
        <v>18.474045371039026</v>
      </c>
      <c r="O34" s="50">
        <f aca="true" t="shared" si="11" ref="O34:O41">IF(G34=0,"-",K34/G34*100-100)</f>
        <v>0.8871088230218334</v>
      </c>
      <c r="P34" s="50">
        <f aca="true" t="shared" si="12" ref="P34:P41">IF(I34=0,"-",K34/I34*100-100)</f>
        <v>0.7618212403204012</v>
      </c>
    </row>
    <row r="35" spans="1:16" ht="12.75">
      <c r="A35" s="156"/>
      <c r="B35" s="117" t="s">
        <v>158</v>
      </c>
      <c r="C35" s="49">
        <v>556423.082</v>
      </c>
      <c r="D35" s="166">
        <f>(C35/'Aktīvi '!$C$34)*100</f>
        <v>2.981105784720047</v>
      </c>
      <c r="E35" s="49">
        <v>610596.267</v>
      </c>
      <c r="F35" s="166">
        <f>(E35/'Aktīvi '!$E$34)*100</f>
        <v>3.000113938744668</v>
      </c>
      <c r="G35" s="49">
        <v>717047.162</v>
      </c>
      <c r="H35" s="166">
        <f>(G35/'Aktīvi '!$G$34)*100</f>
        <v>3.2717912819182864</v>
      </c>
      <c r="I35" s="49">
        <v>717942.701</v>
      </c>
      <c r="J35" s="166">
        <f>(I35/'Aktīvi '!$I$34)*100</f>
        <v>3.3702281338414033</v>
      </c>
      <c r="K35" s="49">
        <v>723412.28</v>
      </c>
      <c r="L35" s="50">
        <f>K35/'Aktīvi '!$K$34*100</f>
        <v>3.2233621540267445</v>
      </c>
      <c r="M35" s="50">
        <f t="shared" si="9"/>
        <v>30.01119173557217</v>
      </c>
      <c r="N35" s="50">
        <f t="shared" si="10"/>
        <v>18.476367953294414</v>
      </c>
      <c r="O35" s="50">
        <f t="shared" si="11"/>
        <v>0.88768470713228</v>
      </c>
      <c r="P35" s="50">
        <f t="shared" si="12"/>
        <v>0.7618406026527822</v>
      </c>
    </row>
    <row r="36" spans="1:16" ht="12.75">
      <c r="A36" s="158"/>
      <c r="B36" s="117" t="s">
        <v>159</v>
      </c>
      <c r="C36" s="49">
        <v>52.2</v>
      </c>
      <c r="D36" s="166">
        <f>(C36/'Aktīvi '!$C$34)*100</f>
        <v>0.00027966798466204975</v>
      </c>
      <c r="E36" s="49">
        <v>49.7</v>
      </c>
      <c r="F36" s="166">
        <f>(E36/'Aktīvi '!$E$34)*100</f>
        <v>0.0002441968135314689</v>
      </c>
      <c r="G36" s="49">
        <v>48.4</v>
      </c>
      <c r="H36" s="166">
        <f>(G36/'Aktīvi '!$G$34)*100</f>
        <v>0.00022084279310604824</v>
      </c>
      <c r="I36" s="49">
        <v>44.5</v>
      </c>
      <c r="J36" s="166">
        <f>(I36/'Aktīvi '!$I$34)*100</f>
        <v>0.00020889571235566115</v>
      </c>
      <c r="K36" s="49">
        <v>44.7</v>
      </c>
      <c r="L36" s="50">
        <f>K36/'Aktīvi '!$K$34*100</f>
        <v>0.00019917313027226395</v>
      </c>
      <c r="M36" s="177">
        <f t="shared" si="9"/>
        <v>-14.367816091954026</v>
      </c>
      <c r="N36" s="50">
        <f t="shared" si="10"/>
        <v>-10.060362173038229</v>
      </c>
      <c r="O36" s="50">
        <f t="shared" si="11"/>
        <v>-7.644628099173545</v>
      </c>
      <c r="P36" s="50">
        <f t="shared" si="12"/>
        <v>0.4494382022471939</v>
      </c>
    </row>
    <row r="37" spans="1:16" ht="12.75">
      <c r="A37" s="325" t="s">
        <v>84</v>
      </c>
      <c r="B37" s="117"/>
      <c r="C37" s="49">
        <v>2148438.056</v>
      </c>
      <c r="D37" s="166">
        <f>(C37/'Aktīvi '!$C$34)*100</f>
        <v>11.510523779555019</v>
      </c>
      <c r="E37" s="49">
        <v>2349494.227</v>
      </c>
      <c r="F37" s="166">
        <f>(E37/'Aktīvi '!$E$34)*100</f>
        <v>11.54404433891311</v>
      </c>
      <c r="G37" s="49">
        <v>2193225.781</v>
      </c>
      <c r="H37" s="166">
        <f>(G37/'Aktīvi '!$G$34)*100</f>
        <v>10.007398912980042</v>
      </c>
      <c r="I37" s="49">
        <v>2073180.849</v>
      </c>
      <c r="J37" s="166">
        <f>(I37/'Aktīvi '!$I$34)*100</f>
        <v>9.732103152673469</v>
      </c>
      <c r="K37" s="49">
        <v>2116553.89</v>
      </c>
      <c r="L37" s="50">
        <f>K37/'Aktīvi '!$K$34*100</f>
        <v>9.430887330229016</v>
      </c>
      <c r="M37" s="50">
        <f t="shared" si="9"/>
        <v>-1.484062615208103</v>
      </c>
      <c r="N37" s="50">
        <f t="shared" si="10"/>
        <v>-9.914488587504835</v>
      </c>
      <c r="O37" s="50">
        <f t="shared" si="11"/>
        <v>-3.4958503435538404</v>
      </c>
      <c r="P37" s="50">
        <f t="shared" si="12"/>
        <v>2.0921011797365026</v>
      </c>
    </row>
    <row r="38" spans="1:16" ht="12.75">
      <c r="A38" s="211"/>
      <c r="B38" s="117" t="s">
        <v>160</v>
      </c>
      <c r="C38" s="49">
        <v>53336.508</v>
      </c>
      <c r="D38" s="166">
        <f>(C38/'Aktīvi '!$C$34)*100</f>
        <v>0.2857569674573045</v>
      </c>
      <c r="E38" s="49">
        <v>47663.172</v>
      </c>
      <c r="F38" s="166">
        <f>(E38/'Aktīvi '!$E$34)*100</f>
        <v>0.23418902867610322</v>
      </c>
      <c r="G38" s="49">
        <v>54491.448</v>
      </c>
      <c r="H38" s="166">
        <f>(G38/'Aktīvi '!$G$34)*100</f>
        <v>0.24863726398167327</v>
      </c>
      <c r="I38" s="49">
        <v>72496.927</v>
      </c>
      <c r="J38" s="166">
        <f>(I38/'Aktīvi '!$I$34)*100</f>
        <v>0.3403212856013789</v>
      </c>
      <c r="K38" s="49">
        <v>90949.643</v>
      </c>
      <c r="L38" s="50">
        <f>K38/'Aktīvi '!$K$34*100</f>
        <v>0.40525112065894625</v>
      </c>
      <c r="M38" s="50">
        <f t="shared" si="9"/>
        <v>70.52043039638065</v>
      </c>
      <c r="N38" s="50">
        <f t="shared" si="10"/>
        <v>90.8174365734618</v>
      </c>
      <c r="O38" s="50">
        <f t="shared" si="11"/>
        <v>66.9062694021271</v>
      </c>
      <c r="P38" s="50">
        <f t="shared" si="12"/>
        <v>25.45310092936768</v>
      </c>
    </row>
    <row r="39" spans="1:16" ht="12.75">
      <c r="A39" s="212"/>
      <c r="B39" s="117" t="s">
        <v>161</v>
      </c>
      <c r="C39" s="49">
        <v>1883329.164</v>
      </c>
      <c r="D39" s="166">
        <f>(C39/'Aktīvi '!$C$34)*100</f>
        <v>10.090169956918448</v>
      </c>
      <c r="E39" s="49">
        <v>2071643.511</v>
      </c>
      <c r="F39" s="166">
        <f>(E39/'Aktīvi '!$E$34)*100</f>
        <v>10.178847971012967</v>
      </c>
      <c r="G39" s="49">
        <v>1862715.27</v>
      </c>
      <c r="H39" s="166">
        <f>(G39/'Aktīvi '!$G$34)*100</f>
        <v>8.499323202233198</v>
      </c>
      <c r="I39" s="49">
        <v>1747564.197</v>
      </c>
      <c r="J39" s="166">
        <f>(I39/'Aktīvi '!$I$34)*100</f>
        <v>8.203565568978966</v>
      </c>
      <c r="K39" s="49">
        <v>1763143.919</v>
      </c>
      <c r="L39" s="50">
        <f>K39/'Aktīvi '!$K$34*100</f>
        <v>7.8561721133721925</v>
      </c>
      <c r="M39" s="50">
        <f t="shared" si="9"/>
        <v>-6.381531561096779</v>
      </c>
      <c r="N39" s="50">
        <f t="shared" si="10"/>
        <v>-14.89153854714533</v>
      </c>
      <c r="O39" s="50">
        <f t="shared" si="11"/>
        <v>-5.345494966603255</v>
      </c>
      <c r="P39" s="50">
        <f t="shared" si="12"/>
        <v>0.8915107111226774</v>
      </c>
    </row>
    <row r="40" spans="1:16" ht="12.75">
      <c r="A40" s="212"/>
      <c r="B40" s="117" t="s">
        <v>162</v>
      </c>
      <c r="C40" s="49">
        <v>205935.982</v>
      </c>
      <c r="D40" s="166">
        <f>(C40/'Aktīvi '!$C$34)*100</f>
        <v>1.1033276064241408</v>
      </c>
      <c r="E40" s="49">
        <v>225997.908</v>
      </c>
      <c r="F40" s="166">
        <f>(E40/'Aktīvi '!$E$34)*100</f>
        <v>1.1104219114361782</v>
      </c>
      <c r="G40" s="49">
        <v>255751.138</v>
      </c>
      <c r="H40" s="166">
        <f>(G40/'Aktīvi '!$G$34)*100</f>
        <v>1.1669585879332727</v>
      </c>
      <c r="I40" s="49">
        <v>239061.939</v>
      </c>
      <c r="J40" s="166">
        <f>(I40/'Aktīvi '!$I$34)*100</f>
        <v>1.1222250347085532</v>
      </c>
      <c r="K40" s="49">
        <v>235539.415</v>
      </c>
      <c r="L40" s="50">
        <f>K40/'Aktīvi '!$K$34*100</f>
        <v>1.049510572439549</v>
      </c>
      <c r="M40" s="50">
        <f t="shared" si="9"/>
        <v>14.375065839635553</v>
      </c>
      <c r="N40" s="50">
        <f t="shared" si="10"/>
        <v>4.221944833223873</v>
      </c>
      <c r="O40" s="50">
        <f t="shared" si="11"/>
        <v>-7.902886828992322</v>
      </c>
      <c r="P40" s="50">
        <f t="shared" si="12"/>
        <v>-1.4734775492639187</v>
      </c>
    </row>
    <row r="41" spans="1:16" ht="12.75">
      <c r="A41" s="213"/>
      <c r="B41" s="117" t="s">
        <v>159</v>
      </c>
      <c r="C41" s="49">
        <v>5836.402</v>
      </c>
      <c r="D41" s="166">
        <f>(C41/'Aktīvi '!$C$34)*100</f>
        <v>0.0312692487551256</v>
      </c>
      <c r="E41" s="49">
        <v>4189.636</v>
      </c>
      <c r="F41" s="166">
        <f>(E41/'Aktīvi '!$E$34)*100</f>
        <v>0.02058542778786176</v>
      </c>
      <c r="G41" s="49">
        <v>20267.925</v>
      </c>
      <c r="H41" s="166">
        <f>(G41/'Aktīvi '!$G$34)*100</f>
        <v>0.09247985883189881</v>
      </c>
      <c r="I41" s="49">
        <v>14057.786</v>
      </c>
      <c r="J41" s="166">
        <f>(I41/'Aktīvi '!$I$34)*100</f>
        <v>0.06599126338457169</v>
      </c>
      <c r="K41" s="49">
        <v>26920.913</v>
      </c>
      <c r="L41" s="50">
        <f>K41/'Aktīvi '!$K$34*100</f>
        <v>0.11995352375832852</v>
      </c>
      <c r="M41" s="50">
        <f t="shared" si="9"/>
        <v>361.25871727136</v>
      </c>
      <c r="N41" s="50">
        <f t="shared" si="10"/>
        <v>542.5597116312729</v>
      </c>
      <c r="O41" s="50">
        <f t="shared" si="11"/>
        <v>32.825205342924846</v>
      </c>
      <c r="P41" s="50">
        <f t="shared" si="12"/>
        <v>91.5017983628432</v>
      </c>
    </row>
    <row r="42" spans="1:16" ht="12.75">
      <c r="A42" s="324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</row>
    <row r="43" spans="1:16" ht="12.75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</row>
    <row r="44" spans="1:16" ht="12.75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</row>
    <row r="45" spans="1:16" ht="12.75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</row>
    <row r="46" spans="1:16" ht="12.75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</row>
    <row r="47" spans="1:16" ht="12.75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</row>
    <row r="48" spans="1:16" ht="12.75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</row>
    <row r="49" spans="1:16" ht="12.75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</row>
  </sheetData>
  <mergeCells count="26">
    <mergeCell ref="A7:A9"/>
    <mergeCell ref="I32:J32"/>
    <mergeCell ref="A29:P29"/>
    <mergeCell ref="A17:B17"/>
    <mergeCell ref="A23:A24"/>
    <mergeCell ref="C31:H31"/>
    <mergeCell ref="I31:L31"/>
    <mergeCell ref="M33:P33"/>
    <mergeCell ref="A11:A16"/>
    <mergeCell ref="A31:B33"/>
    <mergeCell ref="C32:D32"/>
    <mergeCell ref="O30:P30"/>
    <mergeCell ref="M31:P31"/>
    <mergeCell ref="K32:L32"/>
    <mergeCell ref="E32:F32"/>
    <mergeCell ref="G32:H32"/>
    <mergeCell ref="A2:B4"/>
    <mergeCell ref="M2:P2"/>
    <mergeCell ref="C3:D3"/>
    <mergeCell ref="E3:F3"/>
    <mergeCell ref="K3:L3"/>
    <mergeCell ref="G3:H3"/>
    <mergeCell ref="I3:J3"/>
    <mergeCell ref="I2:L2"/>
    <mergeCell ref="M4:P4"/>
    <mergeCell ref="C2:H2"/>
  </mergeCells>
  <printOptions horizontalCentered="1"/>
  <pageMargins left="0.49" right="0.43" top="0.78" bottom="0.51" header="0.65" footer="0.32"/>
  <pageSetup horizontalDpi="600" verticalDpi="600" orientation="landscape" paperSize="9" scale="90" r:id="rId1"/>
  <headerFooter alignWithMargins="0">
    <oddFooter>&amp;L&amp;"Times New Roman,Regular"&amp;11 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workbookViewId="0" topLeftCell="A1">
      <selection activeCell="F46" sqref="F46"/>
    </sheetView>
  </sheetViews>
  <sheetFormatPr defaultColWidth="9.140625" defaultRowHeight="12.75"/>
  <cols>
    <col min="1" max="1" width="1.421875" style="2" customWidth="1"/>
    <col min="2" max="2" width="1.28515625" style="2" customWidth="1"/>
    <col min="3" max="3" width="37.00390625" style="2" customWidth="1"/>
    <col min="4" max="12" width="9.7109375" style="0" customWidth="1"/>
  </cols>
  <sheetData>
    <row r="1" ht="12.75" customHeight="1">
      <c r="N1" s="136" t="s">
        <v>116</v>
      </c>
    </row>
    <row r="2" ht="18.75" customHeight="1">
      <c r="A2" s="10" t="s">
        <v>278</v>
      </c>
    </row>
    <row r="3" spans="1:14" ht="12" customHeight="1">
      <c r="A3" s="551" t="s">
        <v>0</v>
      </c>
      <c r="B3" s="552"/>
      <c r="C3" s="552"/>
      <c r="D3" s="508">
        <v>2007</v>
      </c>
      <c r="E3" s="509"/>
      <c r="F3" s="509"/>
      <c r="G3" s="510"/>
      <c r="H3" s="509">
        <v>2008</v>
      </c>
      <c r="I3" s="509"/>
      <c r="J3" s="510"/>
      <c r="K3" s="522" t="s">
        <v>412</v>
      </c>
      <c r="L3" s="523"/>
      <c r="M3" s="523"/>
      <c r="N3" s="524"/>
    </row>
    <row r="4" spans="1:14" s="16" customFormat="1" ht="12" customHeight="1">
      <c r="A4" s="553"/>
      <c r="B4" s="554"/>
      <c r="C4" s="554"/>
      <c r="D4" s="520" t="s">
        <v>368</v>
      </c>
      <c r="E4" s="521" t="s">
        <v>245</v>
      </c>
      <c r="F4" s="29" t="s">
        <v>380</v>
      </c>
      <c r="G4" s="29" t="s">
        <v>396</v>
      </c>
      <c r="H4" s="29" t="s">
        <v>354</v>
      </c>
      <c r="I4" s="520" t="s">
        <v>411</v>
      </c>
      <c r="J4" s="521"/>
      <c r="K4" s="153" t="s">
        <v>369</v>
      </c>
      <c r="L4" s="153" t="s">
        <v>385</v>
      </c>
      <c r="M4" s="153" t="s">
        <v>397</v>
      </c>
      <c r="N4" s="153" t="s">
        <v>402</v>
      </c>
    </row>
    <row r="5" spans="1:14" s="16" customFormat="1" ht="12" customHeight="1" thickBot="1">
      <c r="A5" s="555"/>
      <c r="B5" s="556"/>
      <c r="C5" s="556"/>
      <c r="D5" s="151" t="s">
        <v>53</v>
      </c>
      <c r="E5" s="152" t="s">
        <v>67</v>
      </c>
      <c r="F5" s="151" t="s">
        <v>53</v>
      </c>
      <c r="G5" s="151" t="s">
        <v>53</v>
      </c>
      <c r="H5" s="151" t="s">
        <v>53</v>
      </c>
      <c r="I5" s="151" t="s">
        <v>53</v>
      </c>
      <c r="J5" s="152" t="s">
        <v>67</v>
      </c>
      <c r="K5" s="560" t="s">
        <v>67</v>
      </c>
      <c r="L5" s="560"/>
      <c r="M5" s="560"/>
      <c r="N5" s="560"/>
    </row>
    <row r="6" spans="1:14" s="16" customFormat="1" ht="12" customHeight="1" thickTop="1">
      <c r="A6" s="122" t="s">
        <v>279</v>
      </c>
      <c r="B6" s="44"/>
      <c r="C6" s="44"/>
      <c r="D6" s="45">
        <v>13176748.273</v>
      </c>
      <c r="E6" s="46">
        <f>E7+E18</f>
        <v>100</v>
      </c>
      <c r="F6" s="45">
        <v>14137010.879</v>
      </c>
      <c r="G6" s="45">
        <v>14916115.444</v>
      </c>
      <c r="H6" s="45">
        <v>15195606.767</v>
      </c>
      <c r="I6" s="45">
        <v>15957078.048</v>
      </c>
      <c r="J6" s="46">
        <f>J7+J18</f>
        <v>100</v>
      </c>
      <c r="K6" s="46">
        <f aca="true" t="shared" si="0" ref="K6:K16">IF(D6=0,"-",I6/D6*100-100)</f>
        <v>21.10027236914796</v>
      </c>
      <c r="L6" s="46">
        <f aca="true" t="shared" si="1" ref="L6:L15">IF(F6=0,"-",I6/F6*100-100)</f>
        <v>12.874483754579558</v>
      </c>
      <c r="M6" s="46">
        <f aca="true" t="shared" si="2" ref="M6:M15">IF(G6=0,"-",I6/G6*100-100)</f>
        <v>6.978778140381905</v>
      </c>
      <c r="N6" s="46">
        <f aca="true" t="shared" si="3" ref="N6:N15">IF(H6=0,"-",I6/H6*100-100)</f>
        <v>5.011127838959823</v>
      </c>
    </row>
    <row r="7" spans="1:14" s="16" customFormat="1" ht="12" customHeight="1">
      <c r="A7" s="156"/>
      <c r="B7" s="47" t="s">
        <v>80</v>
      </c>
      <c r="C7" s="47"/>
      <c r="D7" s="45">
        <v>11827750.026</v>
      </c>
      <c r="E7" s="48">
        <f aca="true" t="shared" si="4" ref="E7:E24">D7/$D$6*100</f>
        <v>89.7622826280731</v>
      </c>
      <c r="F7" s="45">
        <v>12485569.163</v>
      </c>
      <c r="G7" s="45">
        <v>13116955.337</v>
      </c>
      <c r="H7" s="45">
        <v>13552781.943</v>
      </c>
      <c r="I7" s="45">
        <v>14173955.004</v>
      </c>
      <c r="J7" s="46">
        <f aca="true" t="shared" si="5" ref="J7:J24">I7/$I$6*100</f>
        <v>88.82550402626194</v>
      </c>
      <c r="K7" s="48">
        <f t="shared" si="0"/>
        <v>19.83644372634292</v>
      </c>
      <c r="L7" s="48">
        <f t="shared" si="1"/>
        <v>13.522698236323876</v>
      </c>
      <c r="M7" s="46">
        <f t="shared" si="2"/>
        <v>8.058269925021719</v>
      </c>
      <c r="N7" s="46">
        <f t="shared" si="3"/>
        <v>4.583362025689766</v>
      </c>
    </row>
    <row r="8" spans="1:14" s="447" customFormat="1" ht="12" customHeight="1">
      <c r="A8" s="466"/>
      <c r="B8" s="36" t="s">
        <v>91</v>
      </c>
      <c r="C8" s="36"/>
      <c r="D8" s="71">
        <v>80364.329</v>
      </c>
      <c r="E8" s="94">
        <f t="shared" si="4"/>
        <v>0.6098950009136294</v>
      </c>
      <c r="F8" s="71">
        <v>86256.379</v>
      </c>
      <c r="G8" s="71">
        <v>73673.832</v>
      </c>
      <c r="H8" s="71">
        <v>60057.548</v>
      </c>
      <c r="I8" s="71">
        <v>73219.645</v>
      </c>
      <c r="J8" s="168">
        <f t="shared" si="5"/>
        <v>0.4588537123134337</v>
      </c>
      <c r="K8" s="94">
        <f t="shared" si="0"/>
        <v>-8.890367267298387</v>
      </c>
      <c r="L8" s="94">
        <f t="shared" si="1"/>
        <v>-15.113936095091589</v>
      </c>
      <c r="M8" s="168">
        <f t="shared" si="2"/>
        <v>-0.6164834754353308</v>
      </c>
      <c r="N8" s="168">
        <f t="shared" si="3"/>
        <v>21.915808151208566</v>
      </c>
    </row>
    <row r="9" spans="1:14" s="447" customFormat="1" ht="12" customHeight="1">
      <c r="A9" s="466"/>
      <c r="B9" s="36" t="s">
        <v>205</v>
      </c>
      <c r="C9" s="317"/>
      <c r="D9" s="71">
        <v>979812.619</v>
      </c>
      <c r="E9" s="94">
        <f t="shared" si="4"/>
        <v>7.435921205292345</v>
      </c>
      <c r="F9" s="71">
        <v>823416.261</v>
      </c>
      <c r="G9" s="71">
        <v>834270.883</v>
      </c>
      <c r="H9" s="71">
        <v>837912.007</v>
      </c>
      <c r="I9" s="71">
        <v>952055.418</v>
      </c>
      <c r="J9" s="168">
        <f t="shared" si="5"/>
        <v>5.9663518291766895</v>
      </c>
      <c r="K9" s="94">
        <f t="shared" si="0"/>
        <v>-2.832909115656122</v>
      </c>
      <c r="L9" s="94">
        <f t="shared" si="1"/>
        <v>15.622615570376723</v>
      </c>
      <c r="M9" s="453">
        <f t="shared" si="2"/>
        <v>14.118260315696517</v>
      </c>
      <c r="N9" s="168">
        <f t="shared" si="3"/>
        <v>13.622362497068252</v>
      </c>
    </row>
    <row r="10" spans="1:14" s="16" customFormat="1" ht="12" customHeight="1">
      <c r="A10" s="157"/>
      <c r="B10" s="36" t="s">
        <v>206</v>
      </c>
      <c r="C10" s="53"/>
      <c r="D10" s="51">
        <v>170560.332</v>
      </c>
      <c r="E10" s="50">
        <f t="shared" si="4"/>
        <v>1.2944038124298771</v>
      </c>
      <c r="F10" s="51">
        <v>190087.542</v>
      </c>
      <c r="G10" s="51">
        <v>250013.541</v>
      </c>
      <c r="H10" s="51">
        <v>268179.98</v>
      </c>
      <c r="I10" s="51">
        <v>281853.294</v>
      </c>
      <c r="J10" s="52">
        <f t="shared" si="5"/>
        <v>1.7663214603084958</v>
      </c>
      <c r="K10" s="50">
        <f t="shared" si="0"/>
        <v>65.25137509699502</v>
      </c>
      <c r="L10" s="50">
        <f t="shared" si="1"/>
        <v>48.275521391086215</v>
      </c>
      <c r="M10" s="52">
        <f t="shared" si="2"/>
        <v>12.7352114100092</v>
      </c>
      <c r="N10" s="52">
        <f t="shared" si="3"/>
        <v>5.098558811138702</v>
      </c>
    </row>
    <row r="11" spans="1:14" s="16" customFormat="1" ht="12" customHeight="1">
      <c r="A11" s="157"/>
      <c r="B11" s="36" t="s">
        <v>207</v>
      </c>
      <c r="C11" s="53"/>
      <c r="D11" s="51">
        <v>5220965.983</v>
      </c>
      <c r="E11" s="50">
        <f t="shared" si="4"/>
        <v>39.622567532067784</v>
      </c>
      <c r="F11" s="51">
        <v>5668256.656</v>
      </c>
      <c r="G11" s="51">
        <v>5976815.211</v>
      </c>
      <c r="H11" s="51">
        <v>6204159.914</v>
      </c>
      <c r="I11" s="51">
        <v>6580083.291</v>
      </c>
      <c r="J11" s="52">
        <f t="shared" si="5"/>
        <v>41.23614154926517</v>
      </c>
      <c r="K11" s="50">
        <f t="shared" si="0"/>
        <v>26.031912723151734</v>
      </c>
      <c r="L11" s="50">
        <f t="shared" si="1"/>
        <v>16.08654459982519</v>
      </c>
      <c r="M11" s="52">
        <f t="shared" si="2"/>
        <v>10.093470497292898</v>
      </c>
      <c r="N11" s="52">
        <f t="shared" si="3"/>
        <v>6.059214820554672</v>
      </c>
    </row>
    <row r="12" spans="1:14" s="16" customFormat="1" ht="12" customHeight="1">
      <c r="A12" s="157"/>
      <c r="B12" s="34" t="s">
        <v>208</v>
      </c>
      <c r="C12" s="54"/>
      <c r="D12" s="51">
        <v>5356626.715</v>
      </c>
      <c r="E12" s="50">
        <f t="shared" si="4"/>
        <v>40.65211389046621</v>
      </c>
      <c r="F12" s="51">
        <v>5697082.072</v>
      </c>
      <c r="G12" s="51">
        <v>5961166.924</v>
      </c>
      <c r="H12" s="51">
        <v>6160500.193</v>
      </c>
      <c r="I12" s="51">
        <v>6263520.522</v>
      </c>
      <c r="J12" s="52">
        <f t="shared" si="5"/>
        <v>39.25230235234104</v>
      </c>
      <c r="K12" s="50">
        <f t="shared" si="0"/>
        <v>16.93031557454718</v>
      </c>
      <c r="L12" s="50">
        <f t="shared" si="1"/>
        <v>9.94260645785549</v>
      </c>
      <c r="M12" s="52">
        <f t="shared" si="2"/>
        <v>5.072053875604581</v>
      </c>
      <c r="N12" s="52">
        <f t="shared" si="3"/>
        <v>1.6722721495416693</v>
      </c>
    </row>
    <row r="13" spans="1:14" s="16" customFormat="1" ht="12" customHeight="1">
      <c r="A13" s="157"/>
      <c r="B13" s="156"/>
      <c r="C13" s="55" t="s">
        <v>95</v>
      </c>
      <c r="D13" s="51">
        <v>4240101.955</v>
      </c>
      <c r="E13" s="50">
        <f t="shared" si="4"/>
        <v>32.178667051629425</v>
      </c>
      <c r="F13" s="51">
        <v>4490988.203</v>
      </c>
      <c r="G13" s="51">
        <v>4707858.208</v>
      </c>
      <c r="H13" s="51">
        <v>4853590.762</v>
      </c>
      <c r="I13" s="51">
        <v>4947271.213</v>
      </c>
      <c r="J13" s="52">
        <f t="shared" si="5"/>
        <v>31.003616063782257</v>
      </c>
      <c r="K13" s="50">
        <f t="shared" si="0"/>
        <v>16.678119193952284</v>
      </c>
      <c r="L13" s="50">
        <f t="shared" si="1"/>
        <v>10.159969017402489</v>
      </c>
      <c r="M13" s="52">
        <f t="shared" si="2"/>
        <v>5.085391157133174</v>
      </c>
      <c r="N13" s="52">
        <f t="shared" si="3"/>
        <v>1.9301266957537706</v>
      </c>
    </row>
    <row r="14" spans="1:14" s="16" customFormat="1" ht="12" customHeight="1">
      <c r="A14" s="157"/>
      <c r="B14" s="157"/>
      <c r="C14" s="34" t="s">
        <v>96</v>
      </c>
      <c r="D14" s="83">
        <v>600011.029</v>
      </c>
      <c r="E14" s="50">
        <f t="shared" si="4"/>
        <v>4.553559167776324</v>
      </c>
      <c r="F14" s="83">
        <v>675930.608</v>
      </c>
      <c r="G14" s="83">
        <v>716440.322</v>
      </c>
      <c r="H14" s="83">
        <v>722565.433</v>
      </c>
      <c r="I14" s="83">
        <v>763044.905</v>
      </c>
      <c r="J14" s="52">
        <f t="shared" si="5"/>
        <v>4.781858575264894</v>
      </c>
      <c r="K14" s="50">
        <f t="shared" si="0"/>
        <v>27.171813203453638</v>
      </c>
      <c r="L14" s="50">
        <f t="shared" si="1"/>
        <v>12.888053295553675</v>
      </c>
      <c r="M14" s="52">
        <f t="shared" si="2"/>
        <v>6.505019548578673</v>
      </c>
      <c r="N14" s="52">
        <f t="shared" si="3"/>
        <v>5.602187726021498</v>
      </c>
    </row>
    <row r="15" spans="1:14" s="16" customFormat="1" ht="12" customHeight="1">
      <c r="A15" s="157"/>
      <c r="B15" s="158"/>
      <c r="C15" s="42" t="s">
        <v>97</v>
      </c>
      <c r="D15" s="83">
        <v>516513.731</v>
      </c>
      <c r="E15" s="50">
        <f t="shared" si="4"/>
        <v>3.9198876710604673</v>
      </c>
      <c r="F15" s="83">
        <v>530163.261</v>
      </c>
      <c r="G15" s="83">
        <v>536868.394</v>
      </c>
      <c r="H15" s="83">
        <v>584343.998</v>
      </c>
      <c r="I15" s="83">
        <v>553204.404</v>
      </c>
      <c r="J15" s="52">
        <f t="shared" si="5"/>
        <v>3.4668277132938914</v>
      </c>
      <c r="K15" s="50">
        <f t="shared" si="0"/>
        <v>7.1035232556092325</v>
      </c>
      <c r="L15" s="50">
        <f t="shared" si="1"/>
        <v>4.346046717107384</v>
      </c>
      <c r="M15" s="52">
        <f t="shared" si="2"/>
        <v>3.0428332497442625</v>
      </c>
      <c r="N15" s="52">
        <f t="shared" si="3"/>
        <v>-5.328983288367766</v>
      </c>
    </row>
    <row r="16" spans="1:14" s="16" customFormat="1" ht="12" customHeight="1">
      <c r="A16" s="157"/>
      <c r="B16" s="34" t="s">
        <v>209</v>
      </c>
      <c r="C16" s="57"/>
      <c r="D16" s="51">
        <v>18351.163</v>
      </c>
      <c r="E16" s="50">
        <f t="shared" si="4"/>
        <v>0.13926928419512047</v>
      </c>
      <c r="F16" s="51">
        <v>19611.98</v>
      </c>
      <c r="G16" s="51">
        <v>20249.061</v>
      </c>
      <c r="H16" s="51">
        <v>21274.856</v>
      </c>
      <c r="I16" s="51">
        <v>22576.778</v>
      </c>
      <c r="J16" s="52">
        <f t="shared" si="5"/>
        <v>0.14148441169547132</v>
      </c>
      <c r="K16" s="50">
        <f t="shared" si="0"/>
        <v>23.026415274061904</v>
      </c>
      <c r="L16" s="50">
        <f aca="true" t="shared" si="6" ref="L16:L40">IF(F16=0,"-",I16/F16*100-100)</f>
        <v>15.117280356190449</v>
      </c>
      <c r="M16" s="52">
        <f aca="true" t="shared" si="7" ref="M16:M40">IF(G16=0,"-",I16/G16*100-100)</f>
        <v>11.495431812862805</v>
      </c>
      <c r="N16" s="52">
        <f aca="true" t="shared" si="8" ref="N16:N40">IF(H16=0,"-",I16/H16*100-100)</f>
        <v>6.119533782038289</v>
      </c>
    </row>
    <row r="17" spans="1:14" s="16" customFormat="1" ht="12" customHeight="1">
      <c r="A17" s="157"/>
      <c r="B17" s="53" t="s">
        <v>1</v>
      </c>
      <c r="C17" s="53"/>
      <c r="D17" s="51">
        <v>1068.885</v>
      </c>
      <c r="E17" s="50">
        <f t="shared" si="4"/>
        <v>0.008111902708122714</v>
      </c>
      <c r="F17" s="51">
        <v>858.273</v>
      </c>
      <c r="G17" s="51">
        <v>765.885</v>
      </c>
      <c r="H17" s="51">
        <v>697.445</v>
      </c>
      <c r="I17" s="51">
        <v>646.056</v>
      </c>
      <c r="J17" s="52">
        <f t="shared" si="5"/>
        <v>0.004048711161633844</v>
      </c>
      <c r="K17" s="50">
        <f aca="true" t="shared" si="9" ref="K17:K40">IF(D17=0,"-",I17/D17*100-100)</f>
        <v>-39.55795057466425</v>
      </c>
      <c r="L17" s="50">
        <f t="shared" si="6"/>
        <v>-24.72604870478274</v>
      </c>
      <c r="M17" s="52">
        <f t="shared" si="7"/>
        <v>-15.645821500616933</v>
      </c>
      <c r="N17" s="52">
        <f t="shared" si="8"/>
        <v>-7.368179569715167</v>
      </c>
    </row>
    <row r="18" spans="1:14" s="16" customFormat="1" ht="12" customHeight="1">
      <c r="A18" s="157"/>
      <c r="B18" s="47" t="s">
        <v>81</v>
      </c>
      <c r="C18" s="47"/>
      <c r="D18" s="45">
        <v>1348998.247</v>
      </c>
      <c r="E18" s="48">
        <f t="shared" si="4"/>
        <v>10.237717371926909</v>
      </c>
      <c r="F18" s="45">
        <v>1651441.716</v>
      </c>
      <c r="G18" s="45">
        <v>1799160.107</v>
      </c>
      <c r="H18" s="45">
        <v>1642824.824</v>
      </c>
      <c r="I18" s="45">
        <v>1783123.044</v>
      </c>
      <c r="J18" s="46">
        <f t="shared" si="5"/>
        <v>11.174495973738061</v>
      </c>
      <c r="K18" s="48">
        <f t="shared" si="9"/>
        <v>32.18127213770944</v>
      </c>
      <c r="L18" s="48">
        <f t="shared" si="6"/>
        <v>7.97371937042675</v>
      </c>
      <c r="M18" s="46">
        <f t="shared" si="7"/>
        <v>-0.8913638612597481</v>
      </c>
      <c r="N18" s="46">
        <f t="shared" si="8"/>
        <v>8.540059655197908</v>
      </c>
    </row>
    <row r="19" spans="1:15" s="16" customFormat="1" ht="12" customHeight="1">
      <c r="A19" s="157"/>
      <c r="B19" s="34" t="s">
        <v>91</v>
      </c>
      <c r="C19" s="47"/>
      <c r="D19" s="51">
        <v>1405.608</v>
      </c>
      <c r="E19" s="50">
        <v>0</v>
      </c>
      <c r="F19" s="51">
        <v>6892.724</v>
      </c>
      <c r="G19" s="51">
        <v>4305.976</v>
      </c>
      <c r="H19" s="51">
        <v>4115.279</v>
      </c>
      <c r="I19" s="51">
        <v>3237.589</v>
      </c>
      <c r="J19" s="52">
        <f t="shared" si="5"/>
        <v>0.02028935993332305</v>
      </c>
      <c r="K19" s="177">
        <f t="shared" si="9"/>
        <v>130.33370612574774</v>
      </c>
      <c r="L19" s="177">
        <f t="shared" si="6"/>
        <v>-53.02888959430263</v>
      </c>
      <c r="M19" s="84">
        <f t="shared" si="7"/>
        <v>-24.81172677228112</v>
      </c>
      <c r="N19" s="84">
        <f t="shared" si="8"/>
        <v>-21.327594070778687</v>
      </c>
      <c r="O19" s="226"/>
    </row>
    <row r="20" spans="1:15" s="16" customFormat="1" ht="12" customHeight="1">
      <c r="A20" s="157"/>
      <c r="B20" s="36" t="s">
        <v>205</v>
      </c>
      <c r="C20" s="53"/>
      <c r="D20" s="51">
        <v>167649.56</v>
      </c>
      <c r="E20" s="50">
        <f t="shared" si="4"/>
        <v>1.2723135976083315</v>
      </c>
      <c r="F20" s="51">
        <v>169005.312</v>
      </c>
      <c r="G20" s="51">
        <v>157761.257</v>
      </c>
      <c r="H20" s="51">
        <v>147542.792</v>
      </c>
      <c r="I20" s="51">
        <v>165901.548</v>
      </c>
      <c r="J20" s="52">
        <f t="shared" si="5"/>
        <v>1.039673726611831</v>
      </c>
      <c r="K20" s="50">
        <f t="shared" si="9"/>
        <v>-1.0426582688317154</v>
      </c>
      <c r="L20" s="50">
        <f t="shared" si="6"/>
        <v>-1.8364890211261553</v>
      </c>
      <c r="M20" s="52">
        <f t="shared" si="7"/>
        <v>5.159879652835173</v>
      </c>
      <c r="N20" s="52">
        <f t="shared" si="8"/>
        <v>12.443004331922907</v>
      </c>
      <c r="O20" s="226"/>
    </row>
    <row r="21" spans="1:15" s="16" customFormat="1" ht="12" customHeight="1">
      <c r="A21" s="157"/>
      <c r="B21" s="36" t="s">
        <v>206</v>
      </c>
      <c r="C21" s="53"/>
      <c r="D21" s="51">
        <v>0</v>
      </c>
      <c r="E21" s="50">
        <f t="shared" si="4"/>
        <v>0</v>
      </c>
      <c r="F21" s="51">
        <v>0</v>
      </c>
      <c r="G21" s="51">
        <v>0</v>
      </c>
      <c r="H21" s="51">
        <v>0</v>
      </c>
      <c r="I21" s="51">
        <v>0</v>
      </c>
      <c r="J21" s="52">
        <f t="shared" si="5"/>
        <v>0</v>
      </c>
      <c r="K21" s="177" t="str">
        <f t="shared" si="9"/>
        <v>-</v>
      </c>
      <c r="L21" s="177" t="str">
        <f t="shared" si="6"/>
        <v>-</v>
      </c>
      <c r="M21" s="84" t="str">
        <f t="shared" si="7"/>
        <v>-</v>
      </c>
      <c r="N21" s="84" t="str">
        <f t="shared" si="8"/>
        <v>-</v>
      </c>
      <c r="O21" s="226"/>
    </row>
    <row r="22" spans="1:14" s="16" customFormat="1" ht="12" customHeight="1">
      <c r="A22" s="157"/>
      <c r="B22" s="36" t="s">
        <v>207</v>
      </c>
      <c r="C22" s="53"/>
      <c r="D22" s="51">
        <v>1003035.499</v>
      </c>
      <c r="E22" s="50">
        <f t="shared" si="4"/>
        <v>7.612162562559413</v>
      </c>
      <c r="F22" s="51">
        <v>1276491.404</v>
      </c>
      <c r="G22" s="51">
        <v>1446199.108</v>
      </c>
      <c r="H22" s="51">
        <v>1336543.377</v>
      </c>
      <c r="I22" s="51">
        <v>1429514.991</v>
      </c>
      <c r="J22" s="52">
        <f t="shared" si="5"/>
        <v>8.958500965527143</v>
      </c>
      <c r="K22" s="50">
        <f t="shared" si="9"/>
        <v>42.518883172648316</v>
      </c>
      <c r="L22" s="50">
        <f t="shared" si="6"/>
        <v>11.987827455828267</v>
      </c>
      <c r="M22" s="52">
        <f t="shared" si="7"/>
        <v>-1.1536528343647774</v>
      </c>
      <c r="N22" s="52">
        <f t="shared" si="8"/>
        <v>6.956123953768241</v>
      </c>
    </row>
    <row r="23" spans="1:14" s="16" customFormat="1" ht="12" customHeight="1">
      <c r="A23" s="157"/>
      <c r="B23" s="34" t="s">
        <v>208</v>
      </c>
      <c r="C23" s="54"/>
      <c r="D23" s="51">
        <v>157616.785</v>
      </c>
      <c r="E23" s="50">
        <f t="shared" si="4"/>
        <v>1.1961736062224613</v>
      </c>
      <c r="F23" s="51">
        <v>179352.908</v>
      </c>
      <c r="G23" s="51">
        <v>174449.552</v>
      </c>
      <c r="H23" s="51">
        <v>154589.723</v>
      </c>
      <c r="I23" s="51">
        <v>184434.736</v>
      </c>
      <c r="J23" s="52">
        <f t="shared" si="5"/>
        <v>1.155817722049159</v>
      </c>
      <c r="K23" s="50">
        <f t="shared" si="9"/>
        <v>17.014654245104666</v>
      </c>
      <c r="L23" s="50">
        <f t="shared" si="6"/>
        <v>2.833423810446405</v>
      </c>
      <c r="M23" s="52">
        <f t="shared" si="7"/>
        <v>5.7238232403142035</v>
      </c>
      <c r="N23" s="52">
        <f t="shared" si="8"/>
        <v>19.305948947201372</v>
      </c>
    </row>
    <row r="24" spans="1:14" s="16" customFormat="1" ht="12" customHeight="1" thickBot="1">
      <c r="A24" s="204"/>
      <c r="B24" s="86" t="s">
        <v>209</v>
      </c>
      <c r="C24" s="58"/>
      <c r="D24" s="59">
        <v>19290.795</v>
      </c>
      <c r="E24" s="60">
        <f t="shared" si="4"/>
        <v>0.1464002696289499</v>
      </c>
      <c r="F24" s="59">
        <v>19699.368</v>
      </c>
      <c r="G24" s="59">
        <v>16444.214</v>
      </c>
      <c r="H24" s="59">
        <v>33.653</v>
      </c>
      <c r="I24" s="59">
        <v>34.18</v>
      </c>
      <c r="J24" s="60">
        <f t="shared" si="5"/>
        <v>0.00021419961660389315</v>
      </c>
      <c r="K24" s="60">
        <f t="shared" si="9"/>
        <v>-99.82281704823467</v>
      </c>
      <c r="L24" s="60">
        <f t="shared" si="6"/>
        <v>-99.82649189557756</v>
      </c>
      <c r="M24" s="60">
        <f t="shared" si="7"/>
        <v>-99.79214573588011</v>
      </c>
      <c r="N24" s="60">
        <f t="shared" si="8"/>
        <v>1.565982230410384</v>
      </c>
    </row>
    <row r="25" spans="1:14" s="16" customFormat="1" ht="12" customHeight="1" thickTop="1">
      <c r="A25" s="557" t="s">
        <v>280</v>
      </c>
      <c r="B25" s="558"/>
      <c r="C25" s="558"/>
      <c r="D25" s="558"/>
      <c r="E25" s="558"/>
      <c r="F25" s="558"/>
      <c r="G25" s="558"/>
      <c r="H25" s="558"/>
      <c r="I25" s="558"/>
      <c r="J25" s="558"/>
      <c r="K25" s="558"/>
      <c r="L25" s="558"/>
      <c r="M25" s="558"/>
      <c r="N25" s="559"/>
    </row>
    <row r="26" spans="1:14" s="16" customFormat="1" ht="12.75" customHeight="1">
      <c r="A26" s="91"/>
      <c r="B26" s="62" t="s">
        <v>2</v>
      </c>
      <c r="C26" s="62"/>
      <c r="D26" s="51">
        <v>413739.136</v>
      </c>
      <c r="E26" s="52">
        <f>D26/($D$6-$D$17)*100</f>
        <v>3.1401730705197695</v>
      </c>
      <c r="F26" s="51">
        <v>548673.348</v>
      </c>
      <c r="G26" s="51">
        <v>597183.438</v>
      </c>
      <c r="H26" s="51">
        <v>664688.29</v>
      </c>
      <c r="I26" s="51">
        <v>703882.81</v>
      </c>
      <c r="J26" s="52">
        <f>I26/($I$6-$I$17)*100</f>
        <v>4.411279478726211</v>
      </c>
      <c r="K26" s="52">
        <f t="shared" si="9"/>
        <v>70.1272006330095</v>
      </c>
      <c r="L26" s="52">
        <f t="shared" si="6"/>
        <v>28.288135839978878</v>
      </c>
      <c r="M26" s="52">
        <f t="shared" si="7"/>
        <v>17.86710166600436</v>
      </c>
      <c r="N26" s="52">
        <f t="shared" si="8"/>
        <v>5.8966767716037225</v>
      </c>
    </row>
    <row r="27" spans="1:14" s="16" customFormat="1" ht="12" customHeight="1">
      <c r="A27" s="157"/>
      <c r="B27" s="63" t="s">
        <v>3</v>
      </c>
      <c r="C27" s="63"/>
      <c r="D27" s="51">
        <v>1249713.432</v>
      </c>
      <c r="E27" s="52">
        <f>D27/($D$6-$D$17)*100</f>
        <v>9.485001837083257</v>
      </c>
      <c r="F27" s="51">
        <v>1206592.101</v>
      </c>
      <c r="G27" s="51">
        <v>1304317.778</v>
      </c>
      <c r="H27" s="51">
        <v>1320489.938</v>
      </c>
      <c r="I27" s="51">
        <v>1440896.111</v>
      </c>
      <c r="J27" s="52">
        <f>I27/($I$6-$I$17)*100</f>
        <v>9.030189905377437</v>
      </c>
      <c r="K27" s="50">
        <f t="shared" si="9"/>
        <v>15.298121481661411</v>
      </c>
      <c r="L27" s="50">
        <f t="shared" si="6"/>
        <v>19.418659363492722</v>
      </c>
      <c r="M27" s="52">
        <f t="shared" si="7"/>
        <v>10.471246754715338</v>
      </c>
      <c r="N27" s="52">
        <f t="shared" si="8"/>
        <v>9.118295379241275</v>
      </c>
    </row>
    <row r="28" spans="1:14" s="16" customFormat="1" ht="12" customHeight="1">
      <c r="A28" s="157"/>
      <c r="B28" s="63" t="s">
        <v>110</v>
      </c>
      <c r="C28" s="63"/>
      <c r="D28" s="51">
        <v>4263477.866</v>
      </c>
      <c r="E28" s="52">
        <f>D28/($D$6-$D$17)*100</f>
        <v>32.35869468623412</v>
      </c>
      <c r="F28" s="51">
        <v>4491840.145</v>
      </c>
      <c r="G28" s="51">
        <v>4586514.06</v>
      </c>
      <c r="H28" s="51">
        <v>4521822.049</v>
      </c>
      <c r="I28" s="51">
        <v>4575936.69</v>
      </c>
      <c r="J28" s="52">
        <f>I28/($I$6-$I$17)*100</f>
        <v>28.677693686747862</v>
      </c>
      <c r="K28" s="50">
        <f t="shared" si="9"/>
        <v>7.328730998975459</v>
      </c>
      <c r="L28" s="50">
        <f t="shared" si="6"/>
        <v>1.872206986119295</v>
      </c>
      <c r="M28" s="52">
        <f t="shared" si="7"/>
        <v>-0.2306189376425749</v>
      </c>
      <c r="N28" s="52">
        <f t="shared" si="8"/>
        <v>1.1967441534318652</v>
      </c>
    </row>
    <row r="29" spans="1:14" s="16" customFormat="1" ht="12" customHeight="1" thickBot="1">
      <c r="A29" s="204"/>
      <c r="B29" s="201" t="s">
        <v>4</v>
      </c>
      <c r="C29" s="201"/>
      <c r="D29" s="202">
        <v>7248748.954</v>
      </c>
      <c r="E29" s="60">
        <f>D29/($D$6-$D$17)*100</f>
        <v>55.01613040616286</v>
      </c>
      <c r="F29" s="202">
        <v>7889047.012</v>
      </c>
      <c r="G29" s="202">
        <v>8427334.283</v>
      </c>
      <c r="H29" s="202">
        <v>8687909.045</v>
      </c>
      <c r="I29" s="202">
        <v>9235716.381</v>
      </c>
      <c r="J29" s="60">
        <f>I29/($I$6-$I$17)*100</f>
        <v>57.88083692914848</v>
      </c>
      <c r="K29" s="60">
        <f t="shared" si="9"/>
        <v>27.41117728878652</v>
      </c>
      <c r="L29" s="60">
        <f t="shared" si="6"/>
        <v>17.070114640609773</v>
      </c>
      <c r="M29" s="203">
        <f t="shared" si="7"/>
        <v>9.59238201373718</v>
      </c>
      <c r="N29" s="203">
        <f t="shared" si="8"/>
        <v>6.305399068551125</v>
      </c>
    </row>
    <row r="30" spans="1:14" s="16" customFormat="1" ht="12" customHeight="1" thickTop="1">
      <c r="A30" s="557" t="s">
        <v>281</v>
      </c>
      <c r="B30" s="558"/>
      <c r="C30" s="558"/>
      <c r="D30" s="558"/>
      <c r="E30" s="558"/>
      <c r="F30" s="558"/>
      <c r="G30" s="558"/>
      <c r="H30" s="558"/>
      <c r="I30" s="558"/>
      <c r="J30" s="558"/>
      <c r="K30" s="558"/>
      <c r="L30" s="558"/>
      <c r="M30" s="558"/>
      <c r="N30" s="559"/>
    </row>
    <row r="31" spans="1:14" s="16" customFormat="1" ht="12" customHeight="1">
      <c r="A31" s="546"/>
      <c r="B31" s="122" t="s">
        <v>80</v>
      </c>
      <c r="C31" s="122"/>
      <c r="D31" s="131">
        <v>11827750.026</v>
      </c>
      <c r="E31" s="46">
        <f>D31/$D$31*100</f>
        <v>100</v>
      </c>
      <c r="F31" s="131">
        <v>12485569.163</v>
      </c>
      <c r="G31" s="131">
        <v>13116955.337</v>
      </c>
      <c r="H31" s="131">
        <v>13552781.943</v>
      </c>
      <c r="I31" s="131">
        <v>14173955.004</v>
      </c>
      <c r="J31" s="46">
        <f>I31/$I$31*100</f>
        <v>100</v>
      </c>
      <c r="K31" s="48">
        <f t="shared" si="9"/>
        <v>19.83644372634292</v>
      </c>
      <c r="L31" s="48">
        <f t="shared" si="6"/>
        <v>13.522698236323876</v>
      </c>
      <c r="M31" s="48">
        <f t="shared" si="7"/>
        <v>8.058269925021719</v>
      </c>
      <c r="N31" s="48">
        <f t="shared" si="8"/>
        <v>4.583362025689766</v>
      </c>
    </row>
    <row r="32" spans="1:14" s="16" customFormat="1" ht="12" customHeight="1">
      <c r="A32" s="546"/>
      <c r="B32" s="548"/>
      <c r="C32" s="117" t="s">
        <v>143</v>
      </c>
      <c r="D32" s="71">
        <v>2135778.695</v>
      </c>
      <c r="E32" s="435">
        <f>D32/$D$31*100</f>
        <v>18.057354021729303</v>
      </c>
      <c r="F32" s="71">
        <v>1979423.99</v>
      </c>
      <c r="G32" s="71">
        <v>1790133.378</v>
      </c>
      <c r="H32" s="71">
        <v>1656861.139</v>
      </c>
      <c r="I32" s="71">
        <v>1744269.396</v>
      </c>
      <c r="J32" s="435">
        <f>I32/$I$31*100</f>
        <v>12.306158693940777</v>
      </c>
      <c r="K32" s="50">
        <f t="shared" si="9"/>
        <v>-18.330986254172743</v>
      </c>
      <c r="L32" s="50">
        <f t="shared" si="6"/>
        <v>-11.879950692120289</v>
      </c>
      <c r="M32" s="50">
        <f t="shared" si="7"/>
        <v>-2.5620427261817156</v>
      </c>
      <c r="N32" s="50">
        <f t="shared" si="8"/>
        <v>5.275533051173809</v>
      </c>
    </row>
    <row r="33" spans="1:14" s="16" customFormat="1" ht="12" customHeight="1">
      <c r="A33" s="546"/>
      <c r="B33" s="549"/>
      <c r="C33" s="117" t="s">
        <v>144</v>
      </c>
      <c r="D33" s="71">
        <v>310964.328</v>
      </c>
      <c r="E33" s="435">
        <f>D33/$D$31*100</f>
        <v>2.6291080494297887</v>
      </c>
      <c r="F33" s="71">
        <v>285318.575</v>
      </c>
      <c r="G33" s="71">
        <v>308265.398</v>
      </c>
      <c r="H33" s="71">
        <v>307114.152</v>
      </c>
      <c r="I33" s="71">
        <v>310124.021</v>
      </c>
      <c r="J33" s="435">
        <f>I33/$I$31*100</f>
        <v>2.187985081880679</v>
      </c>
      <c r="K33" s="50">
        <f t="shared" si="9"/>
        <v>-0.2702261720514656</v>
      </c>
      <c r="L33" s="50">
        <f t="shared" si="6"/>
        <v>8.693947108070347</v>
      </c>
      <c r="M33" s="50">
        <f t="shared" si="7"/>
        <v>0.6029294925926223</v>
      </c>
      <c r="N33" s="50">
        <f t="shared" si="8"/>
        <v>0.9800489428438937</v>
      </c>
    </row>
    <row r="34" spans="1:14" s="16" customFormat="1" ht="12" customHeight="1">
      <c r="A34" s="546"/>
      <c r="B34" s="549"/>
      <c r="C34" s="117" t="s">
        <v>145</v>
      </c>
      <c r="D34" s="71">
        <v>9326087.811</v>
      </c>
      <c r="E34" s="435">
        <f>D34/$D$31*100</f>
        <v>78.8492129990844</v>
      </c>
      <c r="F34" s="71">
        <v>10156486.084</v>
      </c>
      <c r="G34" s="71">
        <v>10943370.826</v>
      </c>
      <c r="H34" s="71">
        <v>11504874.88</v>
      </c>
      <c r="I34" s="71">
        <v>12031722.477</v>
      </c>
      <c r="J34" s="435">
        <f>I34/$I$31*100</f>
        <v>84.88613427659784</v>
      </c>
      <c r="K34" s="50">
        <f t="shared" si="9"/>
        <v>29.01146462301952</v>
      </c>
      <c r="L34" s="50">
        <f t="shared" si="6"/>
        <v>18.46343683721625</v>
      </c>
      <c r="M34" s="50">
        <f t="shared" si="7"/>
        <v>9.945305411877499</v>
      </c>
      <c r="N34" s="50">
        <f t="shared" si="8"/>
        <v>4.579342257045042</v>
      </c>
    </row>
    <row r="35" spans="1:14" s="16" customFormat="1" ht="12" customHeight="1">
      <c r="A35" s="546"/>
      <c r="B35" s="550"/>
      <c r="C35" s="117" t="s">
        <v>146</v>
      </c>
      <c r="D35" s="71">
        <v>54919.192</v>
      </c>
      <c r="E35" s="435">
        <f>D35/$D$31*100</f>
        <v>0.4643249297565092</v>
      </c>
      <c r="F35" s="71">
        <v>64340.514</v>
      </c>
      <c r="G35" s="71">
        <v>75185.735</v>
      </c>
      <c r="H35" s="71">
        <v>83931.772</v>
      </c>
      <c r="I35" s="71">
        <v>87839.11</v>
      </c>
      <c r="J35" s="435">
        <f>I35/$I$31*100</f>
        <v>0.6197219475806938</v>
      </c>
      <c r="K35" s="50">
        <f t="shared" si="9"/>
        <v>59.942466014430806</v>
      </c>
      <c r="L35" s="50">
        <f t="shared" si="6"/>
        <v>36.52223853853576</v>
      </c>
      <c r="M35" s="50">
        <f t="shared" si="7"/>
        <v>16.829488998145735</v>
      </c>
      <c r="N35" s="50">
        <f t="shared" si="8"/>
        <v>4.655374129358307</v>
      </c>
    </row>
    <row r="36" spans="1:14" s="16" customFormat="1" ht="12" customHeight="1">
      <c r="A36" s="546"/>
      <c r="B36" s="122" t="s">
        <v>81</v>
      </c>
      <c r="C36" s="122"/>
      <c r="D36" s="131">
        <v>1348998.247</v>
      </c>
      <c r="E36" s="46">
        <f>D36/$D$36*100</f>
        <v>100</v>
      </c>
      <c r="F36" s="131">
        <v>1651441.716</v>
      </c>
      <c r="G36" s="131">
        <v>1799160.107</v>
      </c>
      <c r="H36" s="131">
        <v>1642824.824</v>
      </c>
      <c r="I36" s="131">
        <v>1783123.044</v>
      </c>
      <c r="J36" s="46">
        <f>I36/$I$36*100</f>
        <v>100</v>
      </c>
      <c r="K36" s="48">
        <f t="shared" si="9"/>
        <v>32.18127213770944</v>
      </c>
      <c r="L36" s="48">
        <f t="shared" si="6"/>
        <v>7.97371937042675</v>
      </c>
      <c r="M36" s="48">
        <f t="shared" si="7"/>
        <v>-0.8913638612597481</v>
      </c>
      <c r="N36" s="48">
        <f t="shared" si="8"/>
        <v>8.540059655197908</v>
      </c>
    </row>
    <row r="37" spans="1:14" s="16" customFormat="1" ht="12" customHeight="1">
      <c r="A37" s="546"/>
      <c r="B37" s="548"/>
      <c r="C37" s="117" t="s">
        <v>143</v>
      </c>
      <c r="D37" s="71">
        <v>23696.276</v>
      </c>
      <c r="E37" s="435">
        <f>D37/$D$36*100</f>
        <v>1.7565831573686248</v>
      </c>
      <c r="F37" s="71">
        <v>40065.23</v>
      </c>
      <c r="G37" s="71">
        <v>39726.468</v>
      </c>
      <c r="H37" s="71">
        <v>39466.864</v>
      </c>
      <c r="I37" s="71">
        <v>42257.142</v>
      </c>
      <c r="J37" s="435">
        <f>I37/$I$36*100</f>
        <v>2.3698388141070987</v>
      </c>
      <c r="K37" s="50">
        <f t="shared" si="9"/>
        <v>78.32819806791579</v>
      </c>
      <c r="L37" s="50">
        <f t="shared" si="6"/>
        <v>5.470858397667982</v>
      </c>
      <c r="M37" s="50">
        <f t="shared" si="7"/>
        <v>6.370246657719477</v>
      </c>
      <c r="N37" s="50">
        <f t="shared" si="8"/>
        <v>7.069925799019643</v>
      </c>
    </row>
    <row r="38" spans="1:14" s="16" customFormat="1" ht="12" customHeight="1">
      <c r="A38" s="546"/>
      <c r="B38" s="549"/>
      <c r="C38" s="117" t="s">
        <v>144</v>
      </c>
      <c r="D38" s="71">
        <v>599419.272</v>
      </c>
      <c r="E38" s="435">
        <f>D38/$D$36*100</f>
        <v>44.43439962453858</v>
      </c>
      <c r="F38" s="71">
        <v>575441.66</v>
      </c>
      <c r="G38" s="71">
        <v>658317.236</v>
      </c>
      <c r="H38" s="71">
        <v>680609.894</v>
      </c>
      <c r="I38" s="71">
        <v>792941.77</v>
      </c>
      <c r="J38" s="435">
        <f>I38/$I$36*100</f>
        <v>44.46926826884752</v>
      </c>
      <c r="K38" s="50">
        <f t="shared" si="9"/>
        <v>32.28499767021171</v>
      </c>
      <c r="L38" s="50">
        <f t="shared" si="6"/>
        <v>37.797073990089615</v>
      </c>
      <c r="M38" s="50">
        <f t="shared" si="7"/>
        <v>20.44979633496942</v>
      </c>
      <c r="N38" s="50">
        <f t="shared" si="8"/>
        <v>16.50459051363717</v>
      </c>
    </row>
    <row r="39" spans="1:14" s="16" customFormat="1" ht="12" customHeight="1">
      <c r="A39" s="546"/>
      <c r="B39" s="549"/>
      <c r="C39" s="117" t="s">
        <v>145</v>
      </c>
      <c r="D39" s="71">
        <v>680228.572</v>
      </c>
      <c r="E39" s="435">
        <f>D39/$D$36*100</f>
        <v>50.424718750579665</v>
      </c>
      <c r="F39" s="71">
        <v>961539.418</v>
      </c>
      <c r="G39" s="71">
        <v>1032429.746</v>
      </c>
      <c r="H39" s="71">
        <v>866727.917</v>
      </c>
      <c r="I39" s="71">
        <v>900806.849</v>
      </c>
      <c r="J39" s="435">
        <f>I39/$I$36*100</f>
        <v>50.51849069143655</v>
      </c>
      <c r="K39" s="50">
        <f t="shared" si="9"/>
        <v>32.42708202501086</v>
      </c>
      <c r="L39" s="50">
        <f t="shared" si="6"/>
        <v>-6.316180893168536</v>
      </c>
      <c r="M39" s="50">
        <f t="shared" si="7"/>
        <v>-12.748847803926026</v>
      </c>
      <c r="N39" s="50">
        <f t="shared" si="8"/>
        <v>3.9319065800900006</v>
      </c>
    </row>
    <row r="40" spans="1:14" s="16" customFormat="1" ht="12" customHeight="1">
      <c r="A40" s="547"/>
      <c r="B40" s="550"/>
      <c r="C40" s="117" t="s">
        <v>146</v>
      </c>
      <c r="D40" s="74">
        <v>45654.127</v>
      </c>
      <c r="E40" s="435">
        <f>D40/$D$36*100</f>
        <v>3.384298467513131</v>
      </c>
      <c r="F40" s="74">
        <v>74395.408</v>
      </c>
      <c r="G40" s="74">
        <v>68686.657</v>
      </c>
      <c r="H40" s="74">
        <v>56020.149</v>
      </c>
      <c r="I40" s="74">
        <v>47117.283</v>
      </c>
      <c r="J40" s="435">
        <f>I40/$I$36*100</f>
        <v>2.642402225608835</v>
      </c>
      <c r="K40" s="50">
        <f t="shared" si="9"/>
        <v>3.2048712704549303</v>
      </c>
      <c r="L40" s="50">
        <f t="shared" si="6"/>
        <v>-36.666409571945614</v>
      </c>
      <c r="M40" s="50">
        <f t="shared" si="7"/>
        <v>-31.402567750531233</v>
      </c>
      <c r="N40" s="50">
        <f t="shared" si="8"/>
        <v>-15.892256909205997</v>
      </c>
    </row>
    <row r="41" spans="1:9" s="16" customFormat="1" ht="12.75" customHeight="1">
      <c r="A41" s="192"/>
      <c r="B41" s="3"/>
      <c r="C41" s="3"/>
      <c r="I41" s="227"/>
    </row>
    <row r="42" spans="1:9" ht="12.75" customHeight="1">
      <c r="A42" s="193"/>
      <c r="B42" s="44"/>
      <c r="C42" s="44"/>
      <c r="I42" s="245"/>
    </row>
  </sheetData>
  <mergeCells count="12">
    <mergeCell ref="D4:E4"/>
    <mergeCell ref="I4:J4"/>
    <mergeCell ref="A31:A40"/>
    <mergeCell ref="B32:B35"/>
    <mergeCell ref="B37:B40"/>
    <mergeCell ref="A3:C5"/>
    <mergeCell ref="A25:N25"/>
    <mergeCell ref="A30:N30"/>
    <mergeCell ref="K3:N3"/>
    <mergeCell ref="K5:N5"/>
    <mergeCell ref="H3:J3"/>
    <mergeCell ref="D3:G3"/>
  </mergeCells>
  <printOptions horizontalCentered="1"/>
  <pageMargins left="0.63" right="0.68" top="0.76" bottom="0.57" header="0.54" footer="0.3937007874015748"/>
  <pageSetup horizontalDpi="600" verticalDpi="600" orientation="landscape" paperSize="9" scale="90" r:id="rId1"/>
  <headerFooter alignWithMargins="0">
    <oddFooter>&amp;L&amp;"Times New Roman,Regular"&amp;11 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9"/>
  <sheetViews>
    <sheetView workbookViewId="0" topLeftCell="A1">
      <selection activeCell="D41" sqref="D41"/>
    </sheetView>
  </sheetViews>
  <sheetFormatPr defaultColWidth="9.140625" defaultRowHeight="12.75"/>
  <cols>
    <col min="1" max="1" width="1.28515625" style="2" customWidth="1"/>
    <col min="2" max="2" width="0.9921875" style="2" customWidth="1"/>
    <col min="3" max="3" width="49.57421875" style="2" customWidth="1"/>
    <col min="4" max="4" width="10.00390625" style="0" customWidth="1"/>
    <col min="5" max="5" width="8.8515625" style="0" customWidth="1"/>
    <col min="6" max="6" width="9.28125" style="0" customWidth="1"/>
    <col min="7" max="7" width="7.8515625" style="0" customWidth="1"/>
    <col min="8" max="8" width="9.28125" style="0" customWidth="1"/>
    <col min="9" max="9" width="7.8515625" style="0" customWidth="1"/>
    <col min="10" max="10" width="9.28125" style="0" customWidth="1"/>
    <col min="11" max="11" width="7.8515625" style="0" customWidth="1"/>
    <col min="12" max="12" width="9.28125" style="0" customWidth="1"/>
    <col min="13" max="13" width="8.8515625" style="0" customWidth="1"/>
  </cols>
  <sheetData>
    <row r="1" spans="13:17" ht="27.75" customHeight="1">
      <c r="M1" s="132"/>
      <c r="P1" s="147"/>
      <c r="Q1" s="260" t="s">
        <v>347</v>
      </c>
    </row>
    <row r="2" spans="1:17" ht="12.75" customHeight="1">
      <c r="A2" s="551" t="s">
        <v>0</v>
      </c>
      <c r="B2" s="552"/>
      <c r="C2" s="564"/>
      <c r="D2" s="508">
        <v>2007</v>
      </c>
      <c r="E2" s="509"/>
      <c r="F2" s="509"/>
      <c r="G2" s="509"/>
      <c r="H2" s="509"/>
      <c r="I2" s="510"/>
      <c r="J2" s="509">
        <v>2008</v>
      </c>
      <c r="K2" s="509"/>
      <c r="L2" s="509"/>
      <c r="M2" s="510"/>
      <c r="N2" s="522" t="s">
        <v>412</v>
      </c>
      <c r="O2" s="523"/>
      <c r="P2" s="523"/>
      <c r="Q2" s="524"/>
    </row>
    <row r="3" spans="1:17" s="16" customFormat="1" ht="12.75" customHeight="1">
      <c r="A3" s="553"/>
      <c r="B3" s="554"/>
      <c r="C3" s="565"/>
      <c r="D3" s="520" t="s">
        <v>368</v>
      </c>
      <c r="E3" s="521"/>
      <c r="F3" s="520" t="s">
        <v>380</v>
      </c>
      <c r="G3" s="521"/>
      <c r="H3" s="520" t="s">
        <v>396</v>
      </c>
      <c r="I3" s="521"/>
      <c r="J3" s="520" t="s">
        <v>401</v>
      </c>
      <c r="K3" s="521"/>
      <c r="L3" s="520" t="s">
        <v>411</v>
      </c>
      <c r="M3" s="521"/>
      <c r="N3" s="153" t="s">
        <v>369</v>
      </c>
      <c r="O3" s="153" t="s">
        <v>385</v>
      </c>
      <c r="P3" s="153" t="s">
        <v>397</v>
      </c>
      <c r="Q3" s="153" t="s">
        <v>402</v>
      </c>
    </row>
    <row r="4" spans="1:17" s="16" customFormat="1" ht="13.5" customHeight="1" thickBot="1">
      <c r="A4" s="555"/>
      <c r="B4" s="556"/>
      <c r="C4" s="566"/>
      <c r="D4" s="151" t="s">
        <v>53</v>
      </c>
      <c r="E4" s="151" t="s">
        <v>67</v>
      </c>
      <c r="F4" s="151" t="s">
        <v>53</v>
      </c>
      <c r="G4" s="152" t="s">
        <v>67</v>
      </c>
      <c r="H4" s="151" t="s">
        <v>53</v>
      </c>
      <c r="I4" s="151" t="s">
        <v>67</v>
      </c>
      <c r="J4" s="151" t="s">
        <v>53</v>
      </c>
      <c r="K4" s="151" t="s">
        <v>67</v>
      </c>
      <c r="L4" s="151" t="s">
        <v>53</v>
      </c>
      <c r="M4" s="151" t="s">
        <v>67</v>
      </c>
      <c r="N4" s="511" t="s">
        <v>67</v>
      </c>
      <c r="O4" s="512"/>
      <c r="P4" s="512"/>
      <c r="Q4" s="513"/>
    </row>
    <row r="5" spans="1:17" s="16" customFormat="1" ht="14.25" customHeight="1" thickTop="1">
      <c r="A5" s="567" t="s">
        <v>282</v>
      </c>
      <c r="B5" s="568"/>
      <c r="C5" s="568"/>
      <c r="D5" s="568"/>
      <c r="E5" s="568"/>
      <c r="F5" s="568"/>
      <c r="G5" s="568"/>
      <c r="H5" s="568"/>
      <c r="I5" s="568"/>
      <c r="J5" s="568"/>
      <c r="K5" s="568"/>
      <c r="L5" s="568"/>
      <c r="M5" s="568"/>
      <c r="N5" s="568"/>
      <c r="O5" s="568"/>
      <c r="P5" s="568"/>
      <c r="Q5" s="569"/>
    </row>
    <row r="6" spans="1:17" s="16" customFormat="1" ht="12.75" customHeight="1">
      <c r="A6" s="330" t="s">
        <v>76</v>
      </c>
      <c r="B6" s="126"/>
      <c r="C6" s="126"/>
      <c r="D6" s="75">
        <v>2845188.293</v>
      </c>
      <c r="E6" s="76">
        <f aca="true" t="shared" si="0" ref="E6:E16">D6/$D$16*100</f>
        <v>21.72909705575144</v>
      </c>
      <c r="F6" s="161">
        <v>2844542.853</v>
      </c>
      <c r="G6" s="76">
        <f aca="true" t="shared" si="1" ref="G6:G15">F6/$F$16*100</f>
        <v>20.25594348383038</v>
      </c>
      <c r="H6" s="161">
        <v>3015193.437</v>
      </c>
      <c r="I6" s="76">
        <f aca="true" t="shared" si="2" ref="I6:I16">H6/$H$16*100</f>
        <v>20.321616887634576</v>
      </c>
      <c r="J6" s="161">
        <v>2962353.539</v>
      </c>
      <c r="K6" s="76">
        <f aca="true" t="shared" si="3" ref="K6:K16">J6/$J$16*100</f>
        <v>19.578382982077038</v>
      </c>
      <c r="L6" s="161">
        <v>3238484.626</v>
      </c>
      <c r="M6" s="155">
        <f aca="true" t="shared" si="4" ref="M6:M16">L6/$L$16*100</f>
        <v>20.393512429032793</v>
      </c>
      <c r="N6" s="50">
        <f aca="true" t="shared" si="5" ref="N6:N16">IF(D6=0,"-",L6/D6*100-100)</f>
        <v>13.823209309824051</v>
      </c>
      <c r="O6" s="50">
        <f aca="true" t="shared" si="6" ref="O6:O16">IF(F6=0,"-",L6/F6*100-100)</f>
        <v>13.849036325275563</v>
      </c>
      <c r="P6" s="50">
        <f aca="true" t="shared" si="7" ref="P6:P16">IF(H6=0,"-",L6/H6*100-100)</f>
        <v>7.40553445957903</v>
      </c>
      <c r="Q6" s="50">
        <f aca="true" t="shared" si="8" ref="Q6:Q16">IF(J6=0,"-",L6/J6*100-100)</f>
        <v>9.321341405226534</v>
      </c>
    </row>
    <row r="7" spans="1:17" s="16" customFormat="1" ht="12">
      <c r="A7" s="330" t="s">
        <v>13</v>
      </c>
      <c r="B7" s="127"/>
      <c r="C7" s="127"/>
      <c r="D7" s="75">
        <v>1684922.868</v>
      </c>
      <c r="E7" s="76">
        <f t="shared" si="0"/>
        <v>12.867989306824787</v>
      </c>
      <c r="F7" s="161">
        <v>1828014.726</v>
      </c>
      <c r="G7" s="76">
        <f t="shared" si="1"/>
        <v>13.01726319166325</v>
      </c>
      <c r="H7" s="161">
        <v>1989827.177</v>
      </c>
      <c r="I7" s="76">
        <f t="shared" si="2"/>
        <v>13.410915885990446</v>
      </c>
      <c r="J7" s="161">
        <v>2050733.874</v>
      </c>
      <c r="K7" s="76">
        <f t="shared" si="3"/>
        <v>13.553430625651778</v>
      </c>
      <c r="L7" s="161">
        <v>1915835.713</v>
      </c>
      <c r="M7" s="155">
        <f t="shared" si="4"/>
        <v>12.064475808028865</v>
      </c>
      <c r="N7" s="50">
        <f t="shared" si="5"/>
        <v>13.704653749170916</v>
      </c>
      <c r="O7" s="50">
        <f t="shared" si="6"/>
        <v>4.804172841220321</v>
      </c>
      <c r="P7" s="50">
        <f t="shared" si="7"/>
        <v>-3.718486954809535</v>
      </c>
      <c r="Q7" s="50">
        <f t="shared" si="8"/>
        <v>-6.578043241509363</v>
      </c>
    </row>
    <row r="8" spans="1:17" s="447" customFormat="1" ht="12">
      <c r="A8" s="462" t="s">
        <v>124</v>
      </c>
      <c r="B8" s="463"/>
      <c r="C8" s="463"/>
      <c r="D8" s="464">
        <v>77014.885</v>
      </c>
      <c r="E8" s="460">
        <f t="shared" si="0"/>
        <v>0.5881733434021744</v>
      </c>
      <c r="F8" s="459">
        <v>85772.302</v>
      </c>
      <c r="G8" s="460">
        <f t="shared" si="1"/>
        <v>0.6107831702931392</v>
      </c>
      <c r="H8" s="459">
        <v>78980.776</v>
      </c>
      <c r="I8" s="460">
        <f t="shared" si="2"/>
        <v>0.5323098185557915</v>
      </c>
      <c r="J8" s="459">
        <v>78618.522</v>
      </c>
      <c r="K8" s="460">
        <f t="shared" si="3"/>
        <v>0.5195948130216909</v>
      </c>
      <c r="L8" s="459">
        <v>83806.777</v>
      </c>
      <c r="M8" s="248">
        <f t="shared" si="4"/>
        <v>0.527751323771972</v>
      </c>
      <c r="N8" s="94">
        <f t="shared" si="5"/>
        <v>8.818934157987783</v>
      </c>
      <c r="O8" s="94">
        <f t="shared" si="6"/>
        <v>-2.2915614413613383</v>
      </c>
      <c r="P8" s="94">
        <f t="shared" si="7"/>
        <v>6.110348928453163</v>
      </c>
      <c r="Q8" s="94">
        <f t="shared" si="8"/>
        <v>6.599278220976984</v>
      </c>
    </row>
    <row r="9" spans="1:17" s="447" customFormat="1" ht="12">
      <c r="A9" s="465" t="s">
        <v>14</v>
      </c>
      <c r="B9" s="458"/>
      <c r="C9" s="458"/>
      <c r="D9" s="464">
        <v>1354.187</v>
      </c>
      <c r="E9" s="460">
        <f t="shared" si="0"/>
        <v>0.010342113675580512</v>
      </c>
      <c r="F9" s="459">
        <v>1357.813</v>
      </c>
      <c r="G9" s="460">
        <f t="shared" si="1"/>
        <v>0.009668964333092497</v>
      </c>
      <c r="H9" s="459">
        <v>1778.094</v>
      </c>
      <c r="I9" s="460">
        <f t="shared" si="2"/>
        <v>0.011983889529208243</v>
      </c>
      <c r="J9" s="459">
        <v>1873.54</v>
      </c>
      <c r="K9" s="460">
        <f t="shared" si="3"/>
        <v>0.012382345040633794</v>
      </c>
      <c r="L9" s="459">
        <v>1869.263</v>
      </c>
      <c r="M9" s="248">
        <f t="shared" si="4"/>
        <v>0.01177119629272902</v>
      </c>
      <c r="N9" s="94">
        <f t="shared" si="5"/>
        <v>38.035810416138986</v>
      </c>
      <c r="O9" s="94">
        <f t="shared" si="6"/>
        <v>37.66718981185184</v>
      </c>
      <c r="P9" s="94">
        <f t="shared" si="7"/>
        <v>5.127344223646205</v>
      </c>
      <c r="Q9" s="94">
        <f t="shared" si="8"/>
        <v>-0.22828442413826622</v>
      </c>
    </row>
    <row r="10" spans="1:17" s="16" customFormat="1" ht="12">
      <c r="A10" s="330" t="s">
        <v>77</v>
      </c>
      <c r="B10" s="127"/>
      <c r="C10" s="127"/>
      <c r="D10" s="75">
        <v>34282.689</v>
      </c>
      <c r="E10" s="76">
        <f t="shared" si="0"/>
        <v>0.2618216440879831</v>
      </c>
      <c r="F10" s="161">
        <v>41969.449</v>
      </c>
      <c r="G10" s="76">
        <f t="shared" si="1"/>
        <v>0.2988637650844001</v>
      </c>
      <c r="H10" s="161">
        <v>50162.874</v>
      </c>
      <c r="I10" s="76">
        <f t="shared" si="2"/>
        <v>0.33808467970961736</v>
      </c>
      <c r="J10" s="161">
        <v>48202.904</v>
      </c>
      <c r="K10" s="76">
        <f t="shared" si="3"/>
        <v>0.3185760588450457</v>
      </c>
      <c r="L10" s="161">
        <v>49267.637</v>
      </c>
      <c r="M10" s="155">
        <f t="shared" si="4"/>
        <v>0.310250096431545</v>
      </c>
      <c r="N10" s="50">
        <f t="shared" si="5"/>
        <v>43.70995519050447</v>
      </c>
      <c r="O10" s="50">
        <f t="shared" si="6"/>
        <v>17.389287145513862</v>
      </c>
      <c r="P10" s="50">
        <f t="shared" si="7"/>
        <v>-1.7846605041010974</v>
      </c>
      <c r="Q10" s="50">
        <f t="shared" si="8"/>
        <v>2.208856545240508</v>
      </c>
    </row>
    <row r="11" spans="1:17" s="16" customFormat="1" ht="12">
      <c r="A11" s="330" t="s">
        <v>154</v>
      </c>
      <c r="B11" s="127"/>
      <c r="C11" s="127"/>
      <c r="D11" s="75">
        <v>146002.024</v>
      </c>
      <c r="E11" s="76">
        <f t="shared" si="0"/>
        <v>1.1150376787495628</v>
      </c>
      <c r="F11" s="161">
        <v>167277.321</v>
      </c>
      <c r="G11" s="76">
        <f t="shared" si="1"/>
        <v>1.1911790876094608</v>
      </c>
      <c r="H11" s="161">
        <v>186284.602</v>
      </c>
      <c r="I11" s="76">
        <f t="shared" si="2"/>
        <v>1.2555096026197292</v>
      </c>
      <c r="J11" s="161">
        <v>206566.232</v>
      </c>
      <c r="K11" s="76">
        <f t="shared" si="3"/>
        <v>1.3652093674902108</v>
      </c>
      <c r="L11" s="161">
        <v>224156.106</v>
      </c>
      <c r="M11" s="155">
        <f t="shared" si="4"/>
        <v>1.4115646241003932</v>
      </c>
      <c r="N11" s="50">
        <f t="shared" si="5"/>
        <v>53.52945107117145</v>
      </c>
      <c r="O11" s="50">
        <f t="shared" si="6"/>
        <v>34.00268766858122</v>
      </c>
      <c r="P11" s="50">
        <f t="shared" si="7"/>
        <v>20.32991647908719</v>
      </c>
      <c r="Q11" s="50">
        <f t="shared" si="8"/>
        <v>8.515367603742718</v>
      </c>
    </row>
    <row r="12" spans="1:17" s="16" customFormat="1" ht="12">
      <c r="A12" s="330" t="s">
        <v>15</v>
      </c>
      <c r="B12" s="127"/>
      <c r="C12" s="127"/>
      <c r="D12" s="161">
        <v>526328.106</v>
      </c>
      <c r="E12" s="76">
        <f t="shared" si="0"/>
        <v>4.019640642618035</v>
      </c>
      <c r="F12" s="161">
        <v>581241.048</v>
      </c>
      <c r="G12" s="76">
        <f t="shared" si="1"/>
        <v>4.139008068151729</v>
      </c>
      <c r="H12" s="161">
        <v>616317.337</v>
      </c>
      <c r="I12" s="76">
        <f t="shared" si="2"/>
        <v>4.1538180104897755</v>
      </c>
      <c r="J12" s="161">
        <v>648409.596</v>
      </c>
      <c r="K12" s="76">
        <f t="shared" si="3"/>
        <v>4.28538026694384</v>
      </c>
      <c r="L12" s="161">
        <v>669285.569</v>
      </c>
      <c r="M12" s="155">
        <f t="shared" si="4"/>
        <v>4.214651340442641</v>
      </c>
      <c r="N12" s="50">
        <f t="shared" si="5"/>
        <v>27.161282357967025</v>
      </c>
      <c r="O12" s="50">
        <f t="shared" si="6"/>
        <v>15.147677766901296</v>
      </c>
      <c r="P12" s="50">
        <f t="shared" si="7"/>
        <v>8.594311537272233</v>
      </c>
      <c r="Q12" s="50">
        <f t="shared" si="8"/>
        <v>3.219565707969579</v>
      </c>
    </row>
    <row r="13" spans="1:17" s="16" customFormat="1" ht="12">
      <c r="A13" s="330" t="s">
        <v>16</v>
      </c>
      <c r="B13" s="127"/>
      <c r="C13" s="127"/>
      <c r="D13" s="161">
        <v>6890253.396</v>
      </c>
      <c r="E13" s="76">
        <f t="shared" si="0"/>
        <v>52.62181949390051</v>
      </c>
      <c r="F13" s="75">
        <v>7471437.804</v>
      </c>
      <c r="G13" s="76">
        <f t="shared" si="1"/>
        <v>53.203987326527965</v>
      </c>
      <c r="H13" s="75">
        <v>7855994.747</v>
      </c>
      <c r="I13" s="76">
        <f t="shared" si="2"/>
        <v>52.94735440875918</v>
      </c>
      <c r="J13" s="75">
        <v>8108281.182</v>
      </c>
      <c r="K13" s="76">
        <f t="shared" si="3"/>
        <v>53.58814612017999</v>
      </c>
      <c r="L13" s="75">
        <v>8612532.258</v>
      </c>
      <c r="M13" s="155">
        <f t="shared" si="4"/>
        <v>54.23517599523379</v>
      </c>
      <c r="N13" s="50">
        <f t="shared" si="5"/>
        <v>24.995871167812695</v>
      </c>
      <c r="O13" s="50">
        <f t="shared" si="6"/>
        <v>15.272755846124952</v>
      </c>
      <c r="P13" s="50">
        <f t="shared" si="7"/>
        <v>9.630066406153091</v>
      </c>
      <c r="Q13" s="50">
        <f t="shared" si="8"/>
        <v>6.218963855365715</v>
      </c>
    </row>
    <row r="14" spans="1:17" s="16" customFormat="1" ht="12">
      <c r="A14" s="330" t="s">
        <v>125</v>
      </c>
      <c r="B14" s="127"/>
      <c r="C14" s="127"/>
      <c r="D14" s="75">
        <v>41740.031</v>
      </c>
      <c r="E14" s="76">
        <f t="shared" si="0"/>
        <v>0.31877439779310723</v>
      </c>
      <c r="F14" s="75">
        <v>31905.555</v>
      </c>
      <c r="G14" s="76">
        <f t="shared" si="1"/>
        <v>0.22719893926668916</v>
      </c>
      <c r="H14" s="75">
        <v>26556.419</v>
      </c>
      <c r="I14" s="76">
        <f t="shared" si="2"/>
        <v>0.17898333360742844</v>
      </c>
      <c r="J14" s="75">
        <v>24576.467</v>
      </c>
      <c r="K14" s="76">
        <f t="shared" si="3"/>
        <v>0.16242743377443242</v>
      </c>
      <c r="L14" s="75">
        <v>23428.319</v>
      </c>
      <c r="M14" s="155">
        <f t="shared" si="4"/>
        <v>0.14753372947395463</v>
      </c>
      <c r="N14" s="50">
        <f t="shared" si="5"/>
        <v>-43.87086344042246</v>
      </c>
      <c r="O14" s="50">
        <f t="shared" si="6"/>
        <v>-26.56978071686889</v>
      </c>
      <c r="P14" s="50">
        <f t="shared" si="7"/>
        <v>-11.779073074573816</v>
      </c>
      <c r="Q14" s="50">
        <f t="shared" si="8"/>
        <v>-4.671737398219193</v>
      </c>
    </row>
    <row r="15" spans="1:17" s="16" customFormat="1" ht="12">
      <c r="A15" s="330" t="s">
        <v>17</v>
      </c>
      <c r="B15" s="127"/>
      <c r="C15" s="127"/>
      <c r="D15" s="75">
        <v>846822.972</v>
      </c>
      <c r="E15" s="76">
        <f t="shared" si="0"/>
        <v>6.467304323196819</v>
      </c>
      <c r="F15" s="75">
        <v>989484.632</v>
      </c>
      <c r="G15" s="76">
        <f t="shared" si="1"/>
        <v>7.046104003239882</v>
      </c>
      <c r="H15" s="75">
        <v>1016274.288</v>
      </c>
      <c r="I15" s="76">
        <f t="shared" si="2"/>
        <v>6.849423483104246</v>
      </c>
      <c r="J15" s="75">
        <v>1001120.639</v>
      </c>
      <c r="K15" s="76">
        <f t="shared" si="3"/>
        <v>6.616469986975343</v>
      </c>
      <c r="L15" s="75">
        <v>1061308.49</v>
      </c>
      <c r="M15" s="155">
        <f t="shared" si="4"/>
        <v>6.683313457191328</v>
      </c>
      <c r="N15" s="50">
        <f t="shared" si="5"/>
        <v>25.328259281090922</v>
      </c>
      <c r="O15" s="50">
        <f t="shared" si="6"/>
        <v>7.258713847311185</v>
      </c>
      <c r="P15" s="50">
        <f t="shared" si="7"/>
        <v>4.4313038843702515</v>
      </c>
      <c r="Q15" s="50">
        <f t="shared" si="8"/>
        <v>6.012047764804905</v>
      </c>
    </row>
    <row r="16" spans="1:17" s="24" customFormat="1" ht="12.75" thickBot="1">
      <c r="A16" s="331" t="s">
        <v>18</v>
      </c>
      <c r="B16" s="129"/>
      <c r="C16" s="129"/>
      <c r="D16" s="123">
        <v>13093909.451</v>
      </c>
      <c r="E16" s="124">
        <f t="shared" si="0"/>
        <v>100</v>
      </c>
      <c r="F16" s="123">
        <v>14043003.503</v>
      </c>
      <c r="G16" s="124">
        <f>SUM(G6:G15)</f>
        <v>99.99999999999999</v>
      </c>
      <c r="H16" s="123">
        <v>14837369.751</v>
      </c>
      <c r="I16" s="208">
        <f t="shared" si="2"/>
        <v>100</v>
      </c>
      <c r="J16" s="123">
        <v>15130736.495</v>
      </c>
      <c r="K16" s="124">
        <f t="shared" si="3"/>
        <v>100</v>
      </c>
      <c r="L16" s="123">
        <v>15879974.758</v>
      </c>
      <c r="M16" s="190">
        <f t="shared" si="4"/>
        <v>100</v>
      </c>
      <c r="N16" s="143">
        <f t="shared" si="5"/>
        <v>21.277566623062484</v>
      </c>
      <c r="O16" s="143">
        <f t="shared" si="6"/>
        <v>13.08104248929061</v>
      </c>
      <c r="P16" s="143">
        <f t="shared" si="7"/>
        <v>7.026885657612809</v>
      </c>
      <c r="Q16" s="143">
        <f t="shared" si="8"/>
        <v>4.95176334111423</v>
      </c>
    </row>
    <row r="17" spans="1:17" s="9" customFormat="1" ht="14.25" customHeight="1" thickTop="1">
      <c r="A17" s="561" t="s">
        <v>407</v>
      </c>
      <c r="B17" s="562"/>
      <c r="C17" s="562"/>
      <c r="D17" s="562"/>
      <c r="E17" s="562"/>
      <c r="F17" s="562"/>
      <c r="G17" s="562"/>
      <c r="H17" s="562"/>
      <c r="I17" s="562"/>
      <c r="J17" s="562"/>
      <c r="K17" s="562"/>
      <c r="L17" s="562"/>
      <c r="M17" s="562"/>
      <c r="N17" s="562"/>
      <c r="O17" s="562"/>
      <c r="P17" s="562"/>
      <c r="Q17" s="563"/>
    </row>
    <row r="18" spans="1:17" s="16" customFormat="1" ht="12">
      <c r="A18" s="332" t="s">
        <v>406</v>
      </c>
      <c r="B18" s="130"/>
      <c r="C18" s="130"/>
      <c r="D18" s="154">
        <v>306570.00100000005</v>
      </c>
      <c r="E18" s="77">
        <f>D18/$D$32*100</f>
        <v>4.809657499163563</v>
      </c>
      <c r="F18" s="154">
        <v>313721.446</v>
      </c>
      <c r="G18" s="77">
        <f>F18/$F$32*100</f>
        <v>4.692971898607065</v>
      </c>
      <c r="H18" s="154">
        <v>318673.342</v>
      </c>
      <c r="I18" s="77">
        <f>H18/$H$32*100</f>
        <v>4.510992712977289</v>
      </c>
      <c r="J18" s="154">
        <v>316699.736</v>
      </c>
      <c r="K18" s="77">
        <f>J18/$J$32*100</f>
        <v>4.330624931578683</v>
      </c>
      <c r="L18" s="183">
        <v>352368.072</v>
      </c>
      <c r="M18" s="142">
        <v>4.507670429674207</v>
      </c>
      <c r="N18" s="94">
        <v>14.938862527517799</v>
      </c>
      <c r="O18" s="94">
        <v>12.318770837235007</v>
      </c>
      <c r="P18" s="94">
        <v>10.573438552635508</v>
      </c>
      <c r="Q18" s="94">
        <v>11.26250891475324</v>
      </c>
    </row>
    <row r="19" spans="1:17" s="16" customFormat="1" ht="12">
      <c r="A19" s="148" t="s">
        <v>98</v>
      </c>
      <c r="B19" s="130"/>
      <c r="C19" s="130"/>
      <c r="D19" s="183">
        <v>7428.218</v>
      </c>
      <c r="E19" s="77">
        <f aca="true" t="shared" si="9" ref="E19:E31">D19/$D$32*100</f>
        <v>0.1165384228482348</v>
      </c>
      <c r="F19" s="183">
        <v>10458.383</v>
      </c>
      <c r="G19" s="77">
        <f aca="true" t="shared" si="10" ref="G19:G31">F19/$F$32*100</f>
        <v>0.1564473776009239</v>
      </c>
      <c r="H19" s="183">
        <v>10806.86</v>
      </c>
      <c r="I19" s="77">
        <f aca="true" t="shared" si="11" ref="I19:I31">H19/$H$32*100</f>
        <v>0.15297692114505687</v>
      </c>
      <c r="J19" s="183">
        <v>13761.161</v>
      </c>
      <c r="K19" s="77">
        <f aca="true" t="shared" si="12" ref="K19:K32">J19/$J$32*100</f>
        <v>0.18817327626085628</v>
      </c>
      <c r="L19" s="183">
        <v>17578.157</v>
      </c>
      <c r="M19" s="142">
        <v>0.22486866663978192</v>
      </c>
      <c r="N19" s="94">
        <v>136.64029515558104</v>
      </c>
      <c r="O19" s="94">
        <v>68.07719701984522</v>
      </c>
      <c r="P19" s="94">
        <v>62.65739539514715</v>
      </c>
      <c r="Q19" s="94">
        <v>27.73745616376408</v>
      </c>
    </row>
    <row r="20" spans="1:17" s="16" customFormat="1" ht="12.75" customHeight="1">
      <c r="A20" s="148" t="s">
        <v>99</v>
      </c>
      <c r="B20" s="130"/>
      <c r="C20" s="130"/>
      <c r="D20" s="154">
        <v>836775.428</v>
      </c>
      <c r="E20" s="77">
        <f t="shared" si="9"/>
        <v>13.127844209375203</v>
      </c>
      <c r="F20" s="154">
        <v>919464.602</v>
      </c>
      <c r="G20" s="77">
        <f t="shared" si="10"/>
        <v>13.754308460473974</v>
      </c>
      <c r="H20" s="154">
        <v>981306.069</v>
      </c>
      <c r="I20" s="77">
        <f t="shared" si="11"/>
        <v>13.890915690272543</v>
      </c>
      <c r="J20" s="154">
        <v>1021133.261</v>
      </c>
      <c r="K20" s="77">
        <f t="shared" si="12"/>
        <v>13.963210750989838</v>
      </c>
      <c r="L20" s="691" t="s">
        <v>435</v>
      </c>
      <c r="M20" s="142">
        <v>13.667049065352185</v>
      </c>
      <c r="N20" s="94">
        <v>27.67628257841244</v>
      </c>
      <c r="O20" s="94">
        <v>16.19411532277782</v>
      </c>
      <c r="P20" s="94">
        <v>8.871614448356183</v>
      </c>
      <c r="Q20" s="94">
        <v>4.625302181788385</v>
      </c>
    </row>
    <row r="21" spans="1:17" s="16" customFormat="1" ht="12.75" customHeight="1">
      <c r="A21" s="148" t="s">
        <v>100</v>
      </c>
      <c r="B21" s="130"/>
      <c r="C21" s="130"/>
      <c r="D21" s="183">
        <v>172044.372</v>
      </c>
      <c r="E21" s="77">
        <f t="shared" si="9"/>
        <v>2.6991372322130296</v>
      </c>
      <c r="F21" s="183">
        <v>226949.685</v>
      </c>
      <c r="G21" s="77">
        <f t="shared" si="10"/>
        <v>3.3949495888232177</v>
      </c>
      <c r="H21" s="183">
        <v>266664.456</v>
      </c>
      <c r="I21" s="77">
        <f t="shared" si="11"/>
        <v>3.774778932798379</v>
      </c>
      <c r="J21" s="183">
        <v>351545.991</v>
      </c>
      <c r="K21" s="77">
        <f t="shared" si="12"/>
        <v>4.8071206261477135</v>
      </c>
      <c r="L21" s="691">
        <v>204681.561</v>
      </c>
      <c r="M21" s="142">
        <v>2.61838995452249</v>
      </c>
      <c r="N21" s="94">
        <v>18.970216009158378</v>
      </c>
      <c r="O21" s="94">
        <v>-9.811921087266555</v>
      </c>
      <c r="P21" s="94">
        <v>-23.243778315922242</v>
      </c>
      <c r="Q21" s="94">
        <v>-41.7767329908194</v>
      </c>
    </row>
    <row r="22" spans="1:17" s="16" customFormat="1" ht="12">
      <c r="A22" s="148" t="s">
        <v>101</v>
      </c>
      <c r="B22" s="130"/>
      <c r="C22" s="130"/>
      <c r="D22" s="154">
        <v>622692.676</v>
      </c>
      <c r="E22" s="77">
        <f t="shared" si="9"/>
        <v>9.769183185009766</v>
      </c>
      <c r="F22" s="154">
        <v>636475.572</v>
      </c>
      <c r="G22" s="77">
        <f t="shared" si="10"/>
        <v>9.521064025523641</v>
      </c>
      <c r="H22" s="154">
        <v>658703.561</v>
      </c>
      <c r="I22" s="77">
        <f t="shared" si="11"/>
        <v>9.324303517308929</v>
      </c>
      <c r="J22" s="154">
        <v>708655.648</v>
      </c>
      <c r="K22" s="77">
        <f t="shared" si="12"/>
        <v>9.690320099075953</v>
      </c>
      <c r="L22" s="691">
        <v>762373.477</v>
      </c>
      <c r="M22" s="142">
        <v>9.752666747402726</v>
      </c>
      <c r="N22" s="94">
        <v>22.431739826662096</v>
      </c>
      <c r="O22" s="94">
        <v>19.780477136677902</v>
      </c>
      <c r="P22" s="94">
        <v>15.73847814677292</v>
      </c>
      <c r="Q22" s="94">
        <v>7.580244248614235</v>
      </c>
    </row>
    <row r="23" spans="1:17" s="16" customFormat="1" ht="12">
      <c r="A23" s="148" t="s">
        <v>102</v>
      </c>
      <c r="B23" s="130"/>
      <c r="C23" s="130"/>
      <c r="D23" s="154">
        <v>773468.74</v>
      </c>
      <c r="E23" s="77">
        <f t="shared" si="9"/>
        <v>12.134650205744013</v>
      </c>
      <c r="F23" s="154">
        <v>803992.767</v>
      </c>
      <c r="G23" s="77">
        <f t="shared" si="10"/>
        <v>12.02696057385359</v>
      </c>
      <c r="H23" s="154">
        <v>872002.334</v>
      </c>
      <c r="I23" s="77">
        <f t="shared" si="11"/>
        <v>12.34366247796525</v>
      </c>
      <c r="J23" s="154">
        <v>911642.963</v>
      </c>
      <c r="K23" s="77">
        <f t="shared" si="12"/>
        <v>12.466015267742641</v>
      </c>
      <c r="L23" s="691">
        <v>940400.5</v>
      </c>
      <c r="M23" s="142">
        <v>12.030078383210723</v>
      </c>
      <c r="N23" s="94">
        <v>21.582224512395925</v>
      </c>
      <c r="O23" s="94">
        <v>16.96628857856379</v>
      </c>
      <c r="P23" s="94">
        <v>7.843805381374125</v>
      </c>
      <c r="Q23" s="94">
        <v>3.1544736445248134</v>
      </c>
    </row>
    <row r="24" spans="1:17" s="16" customFormat="1" ht="12">
      <c r="A24" s="148" t="s">
        <v>103</v>
      </c>
      <c r="B24" s="130"/>
      <c r="C24" s="130"/>
      <c r="D24" s="154">
        <v>138115.928</v>
      </c>
      <c r="E24" s="77">
        <f t="shared" si="9"/>
        <v>2.1668470714430237</v>
      </c>
      <c r="F24" s="154">
        <v>151443.19</v>
      </c>
      <c r="G24" s="77">
        <f t="shared" si="10"/>
        <v>2.265444852327407</v>
      </c>
      <c r="H24" s="154">
        <v>161640.253</v>
      </c>
      <c r="I24" s="77">
        <f t="shared" si="11"/>
        <v>2.28810479982604</v>
      </c>
      <c r="J24" s="183">
        <v>174649.159</v>
      </c>
      <c r="K24" s="77">
        <f t="shared" si="12"/>
        <v>2.388192714643279</v>
      </c>
      <c r="L24" s="691">
        <v>180030.685</v>
      </c>
      <c r="M24" s="142">
        <v>2.3030434925684524</v>
      </c>
      <c r="N24" s="94">
        <v>30.347518643903243</v>
      </c>
      <c r="O24" s="94">
        <v>18.876712118914014</v>
      </c>
      <c r="P24" s="94">
        <v>11.377383825302473</v>
      </c>
      <c r="Q24" s="94">
        <v>3.0813351926876322</v>
      </c>
    </row>
    <row r="25" spans="1:17" s="16" customFormat="1" ht="12">
      <c r="A25" s="148" t="s">
        <v>104</v>
      </c>
      <c r="B25" s="130"/>
      <c r="C25" s="130"/>
      <c r="D25" s="154">
        <v>317593.065</v>
      </c>
      <c r="E25" s="77">
        <f t="shared" si="9"/>
        <v>4.982594062618642</v>
      </c>
      <c r="F25" s="154">
        <v>313105.805</v>
      </c>
      <c r="G25" s="77">
        <f t="shared" si="10"/>
        <v>4.683762499793347</v>
      </c>
      <c r="H25" s="154">
        <v>322336.452</v>
      </c>
      <c r="I25" s="77">
        <f t="shared" si="11"/>
        <v>4.562846007053058</v>
      </c>
      <c r="J25" s="154">
        <v>373113.41</v>
      </c>
      <c r="K25" s="77">
        <f t="shared" si="12"/>
        <v>5.102038467289216</v>
      </c>
      <c r="L25" s="691">
        <v>428689.43799999997</v>
      </c>
      <c r="M25" s="142">
        <v>5.48401190896278</v>
      </c>
      <c r="N25" s="94">
        <v>34.98073013653493</v>
      </c>
      <c r="O25" s="94">
        <v>36.915199639942784</v>
      </c>
      <c r="P25" s="94">
        <v>32.99440238301065</v>
      </c>
      <c r="Q25" s="94">
        <v>14.895210547377545</v>
      </c>
    </row>
    <row r="26" spans="1:17" s="16" customFormat="1" ht="12">
      <c r="A26" s="148" t="s">
        <v>105</v>
      </c>
      <c r="B26" s="130"/>
      <c r="C26" s="130"/>
      <c r="D26" s="154">
        <v>1011794.443</v>
      </c>
      <c r="E26" s="77">
        <f t="shared" si="9"/>
        <v>15.873649458568421</v>
      </c>
      <c r="F26" s="154">
        <v>876957.162</v>
      </c>
      <c r="G26" s="77">
        <f t="shared" si="10"/>
        <v>13.118437932828487</v>
      </c>
      <c r="H26" s="154">
        <v>891196.285</v>
      </c>
      <c r="I26" s="77">
        <f t="shared" si="11"/>
        <v>12.615363187383998</v>
      </c>
      <c r="J26" s="154">
        <v>923715.035</v>
      </c>
      <c r="K26" s="77">
        <f t="shared" si="12"/>
        <v>12.6310915530573</v>
      </c>
      <c r="L26" s="691">
        <v>1048628.941</v>
      </c>
      <c r="M26" s="142">
        <v>13.41459128864059</v>
      </c>
      <c r="N26" s="94">
        <v>3.640511988856616</v>
      </c>
      <c r="O26" s="94">
        <v>19.57584548468516</v>
      </c>
      <c r="P26" s="94">
        <v>17.665317803698002</v>
      </c>
      <c r="Q26" s="94">
        <v>13.52299153602064</v>
      </c>
    </row>
    <row r="27" spans="1:17" s="17" customFormat="1" ht="12.75" customHeight="1">
      <c r="A27" s="276" t="s">
        <v>317</v>
      </c>
      <c r="B27" s="276"/>
      <c r="C27" s="277"/>
      <c r="D27" s="83">
        <v>1878728.62</v>
      </c>
      <c r="E27" s="77">
        <f t="shared" si="9"/>
        <v>29.474642550156798</v>
      </c>
      <c r="F27" s="83">
        <v>2034936.791</v>
      </c>
      <c r="G27" s="77">
        <f t="shared" si="10"/>
        <v>30.44070240452939</v>
      </c>
      <c r="H27" s="83">
        <v>2146557.978</v>
      </c>
      <c r="I27" s="77">
        <f t="shared" si="11"/>
        <v>30.385683772511047</v>
      </c>
      <c r="J27" s="83">
        <v>2263275.807</v>
      </c>
      <c r="K27" s="77">
        <f t="shared" si="12"/>
        <v>30.94855322782165</v>
      </c>
      <c r="L27" s="692" t="s">
        <v>436</v>
      </c>
      <c r="M27" s="142">
        <v>31.419484877332177</v>
      </c>
      <c r="N27" s="94">
        <v>30.731246911009407</v>
      </c>
      <c r="O27" s="94">
        <v>20.695903767754913</v>
      </c>
      <c r="P27" s="94">
        <v>14.419707092579628</v>
      </c>
      <c r="Q27" s="94">
        <v>8.51904763015034</v>
      </c>
    </row>
    <row r="28" spans="1:17" s="16" customFormat="1" ht="12">
      <c r="A28" s="333" t="s">
        <v>155</v>
      </c>
      <c r="B28" s="184"/>
      <c r="C28" s="162"/>
      <c r="D28" s="78">
        <v>2949.434</v>
      </c>
      <c r="E28" s="77">
        <f t="shared" si="9"/>
        <v>0.04627252278473257</v>
      </c>
      <c r="F28" s="78">
        <v>2547.96</v>
      </c>
      <c r="G28" s="77">
        <f t="shared" si="10"/>
        <v>0.03811503749977889</v>
      </c>
      <c r="H28" s="78">
        <v>2643.049</v>
      </c>
      <c r="I28" s="77">
        <f t="shared" si="11"/>
        <v>0.03741378147357525</v>
      </c>
      <c r="J28" s="78">
        <v>2092.161</v>
      </c>
      <c r="K28" s="77">
        <f t="shared" si="12"/>
        <v>0.02860869005421776</v>
      </c>
      <c r="L28" s="693">
        <v>24773.773</v>
      </c>
      <c r="M28" s="142">
        <v>0.3169186224782627</v>
      </c>
      <c r="N28" s="94">
        <v>739.9500717764832</v>
      </c>
      <c r="O28" s="94">
        <v>872.2983484827078</v>
      </c>
      <c r="P28" s="94">
        <v>837.3179611880067</v>
      </c>
      <c r="Q28" s="94">
        <v>1084.1236405802422</v>
      </c>
    </row>
    <row r="29" spans="1:17" s="16" customFormat="1" ht="12">
      <c r="A29" s="333" t="s">
        <v>156</v>
      </c>
      <c r="B29" s="184"/>
      <c r="C29" s="162"/>
      <c r="D29" s="78">
        <v>4837.975</v>
      </c>
      <c r="E29" s="77">
        <f t="shared" si="9"/>
        <v>0.07590110794798817</v>
      </c>
      <c r="F29" s="78">
        <v>5208.394</v>
      </c>
      <c r="G29" s="77">
        <f t="shared" si="10"/>
        <v>0.0779125781502156</v>
      </c>
      <c r="H29" s="78">
        <v>4533.35</v>
      </c>
      <c r="I29" s="77">
        <f t="shared" si="11"/>
        <v>0.06417200976721671</v>
      </c>
      <c r="J29" s="78">
        <v>5284.751</v>
      </c>
      <c r="K29" s="77">
        <f t="shared" si="12"/>
        <v>0.07226489900763726</v>
      </c>
      <c r="L29" s="693">
        <v>5872.35</v>
      </c>
      <c r="M29" s="142">
        <v>0.07512206851617742</v>
      </c>
      <c r="N29" s="94">
        <v>21.380329580041234</v>
      </c>
      <c r="O29" s="94">
        <v>12.747806713547405</v>
      </c>
      <c r="P29" s="94">
        <v>29.536656115234848</v>
      </c>
      <c r="Q29" s="94">
        <v>11.118764157478765</v>
      </c>
    </row>
    <row r="30" spans="1:17" s="16" customFormat="1" ht="12">
      <c r="A30" s="148" t="s">
        <v>157</v>
      </c>
      <c r="B30" s="148"/>
      <c r="C30" s="162"/>
      <c r="D30" s="78">
        <v>12997.349</v>
      </c>
      <c r="E30" s="77">
        <f t="shared" si="9"/>
        <v>0.2039103528824924</v>
      </c>
      <c r="F30" s="78">
        <v>14694.97</v>
      </c>
      <c r="G30" s="77">
        <f t="shared" si="10"/>
        <v>0.2198226552254061</v>
      </c>
      <c r="H30" s="78">
        <v>16293.238</v>
      </c>
      <c r="I30" s="77">
        <f t="shared" si="11"/>
        <v>0.230639555312426</v>
      </c>
      <c r="J30" s="78">
        <v>16373.801</v>
      </c>
      <c r="K30" s="77">
        <f t="shared" si="12"/>
        <v>0.22389911570784507</v>
      </c>
      <c r="L30" s="693">
        <v>17323.69</v>
      </c>
      <c r="M30" s="142">
        <v>0.22161339619283885</v>
      </c>
      <c r="N30" s="94">
        <v>33.28633400549603</v>
      </c>
      <c r="O30" s="94">
        <v>17.888570034508405</v>
      </c>
      <c r="P30" s="94">
        <v>6.324415073296038</v>
      </c>
      <c r="Q30" s="94">
        <v>5.8012736321883835</v>
      </c>
    </row>
    <row r="31" spans="1:17" s="17" customFormat="1" ht="12.75" customHeight="1">
      <c r="A31" s="332" t="s">
        <v>405</v>
      </c>
      <c r="B31" s="413"/>
      <c r="C31" s="413"/>
      <c r="D31" s="154">
        <v>288054.31599999993</v>
      </c>
      <c r="E31" s="77">
        <f t="shared" si="9"/>
        <v>4.519172119244082</v>
      </c>
      <c r="F31" s="154">
        <v>374963.89</v>
      </c>
      <c r="G31" s="77">
        <f t="shared" si="10"/>
        <v>5.609100114763562</v>
      </c>
      <c r="H31" s="154">
        <v>411015.56799999974</v>
      </c>
      <c r="I31" s="77">
        <f t="shared" si="11"/>
        <v>5.818146634205192</v>
      </c>
      <c r="J31" s="154">
        <v>231083.319</v>
      </c>
      <c r="K31" s="77">
        <f t="shared" si="12"/>
        <v>3.1598863806231594</v>
      </c>
      <c r="L31" s="691" t="s">
        <v>437</v>
      </c>
      <c r="M31" s="142">
        <v>3.964491098506605</v>
      </c>
      <c r="N31" s="94">
        <v>7.586419569564825</v>
      </c>
      <c r="O31" s="94">
        <v>-17.35008803114347</v>
      </c>
      <c r="P31" s="94">
        <v>-24.599613949416096</v>
      </c>
      <c r="Q31" s="94">
        <v>34.11064301010842</v>
      </c>
    </row>
    <row r="32" spans="1:17" s="16" customFormat="1" ht="12">
      <c r="A32" s="334" t="s">
        <v>10</v>
      </c>
      <c r="B32" s="335"/>
      <c r="C32" s="334"/>
      <c r="D32" s="336">
        <v>6374050.565</v>
      </c>
      <c r="E32" s="337">
        <f>D32/$D$32*100</f>
        <v>100</v>
      </c>
      <c r="F32" s="336">
        <v>6684920.617</v>
      </c>
      <c r="G32" s="337">
        <f>F32/$F$32*100</f>
        <v>100</v>
      </c>
      <c r="H32" s="336">
        <v>7064372.795</v>
      </c>
      <c r="I32" s="337">
        <f>H32/$H$32*100</f>
        <v>100</v>
      </c>
      <c r="J32" s="336">
        <f>SUM(J18:J31)</f>
        <v>7313026.203000001</v>
      </c>
      <c r="K32" s="414">
        <f t="shared" si="12"/>
        <v>100</v>
      </c>
      <c r="L32" s="336">
        <v>7817077.08</v>
      </c>
      <c r="M32" s="338">
        <v>100</v>
      </c>
      <c r="N32" s="339">
        <v>22.639081699848404</v>
      </c>
      <c r="O32" s="339">
        <v>16.935974678904714</v>
      </c>
      <c r="P32" s="339">
        <v>10.65493437057495</v>
      </c>
      <c r="Q32" s="339">
        <v>6.892507465558168</v>
      </c>
    </row>
    <row r="33" spans="1:12" ht="12.75">
      <c r="A33" s="259" t="s">
        <v>438</v>
      </c>
      <c r="D33" s="245"/>
      <c r="E33" s="245"/>
      <c r="F33" s="245"/>
      <c r="G33" s="245"/>
      <c r="H33" s="245"/>
      <c r="I33" s="245"/>
      <c r="J33" s="245"/>
      <c r="K33" s="245"/>
      <c r="L33" s="245"/>
    </row>
    <row r="39" ht="12.75">
      <c r="N39" t="s">
        <v>522</v>
      </c>
    </row>
  </sheetData>
  <mergeCells count="12">
    <mergeCell ref="L3:M3"/>
    <mergeCell ref="D3:E3"/>
    <mergeCell ref="J2:M2"/>
    <mergeCell ref="D2:I2"/>
    <mergeCell ref="A17:Q17"/>
    <mergeCell ref="A2:C4"/>
    <mergeCell ref="N2:Q2"/>
    <mergeCell ref="N4:Q4"/>
    <mergeCell ref="F3:G3"/>
    <mergeCell ref="H3:I3"/>
    <mergeCell ref="J3:K3"/>
    <mergeCell ref="A5:Q5"/>
  </mergeCells>
  <printOptions horizontalCentered="1"/>
  <pageMargins left="0.44" right="0.47" top="1.01" bottom="0.45" header="0.5" footer="0.26"/>
  <pageSetup horizontalDpi="600" verticalDpi="600" orientation="landscape" paperSize="9" scale="78" r:id="rId1"/>
  <headerFooter alignWithMargins="0">
    <oddFooter>&amp;L&amp;"Times New Roman,Regular"&amp;11 20</oddFooter>
  </headerFooter>
  <colBreaks count="2" manualBreakCount="2">
    <brk id="18" max="65535" man="1"/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47"/>
  <sheetViews>
    <sheetView workbookViewId="0" topLeftCell="A1">
      <pane xSplit="3" ySplit="3" topLeftCell="D4" activePane="bottomRight" state="frozen"/>
      <selection pane="topLeft" activeCell="L48" sqref="L48"/>
      <selection pane="topRight" activeCell="L48" sqref="L48"/>
      <selection pane="bottomLeft" activeCell="L48" sqref="L48"/>
      <selection pane="bottomRight" activeCell="A48" sqref="A48"/>
    </sheetView>
  </sheetViews>
  <sheetFormatPr defaultColWidth="9.140625" defaultRowHeight="12.75"/>
  <cols>
    <col min="1" max="1" width="1.28515625" style="2" customWidth="1"/>
    <col min="2" max="2" width="0.9921875" style="2" customWidth="1"/>
    <col min="3" max="3" width="38.00390625" style="2" customWidth="1"/>
    <col min="4" max="4" width="10.28125" style="0" customWidth="1"/>
    <col min="5" max="5" width="10.421875" style="0" customWidth="1"/>
    <col min="6" max="6" width="9.28125" style="0" customWidth="1"/>
    <col min="7" max="7" width="9.57421875" style="0" customWidth="1"/>
    <col min="8" max="8" width="9.28125" style="0" customWidth="1"/>
    <col min="9" max="9" width="9.57421875" style="0" customWidth="1"/>
    <col min="10" max="10" width="9.28125" style="0" customWidth="1"/>
    <col min="11" max="11" width="10.421875" style="0" customWidth="1"/>
    <col min="12" max="12" width="9.8515625" style="0" customWidth="1"/>
    <col min="13" max="13" width="10.140625" style="0" customWidth="1"/>
    <col min="15" max="15" width="9.57421875" style="0" customWidth="1"/>
    <col min="17" max="17" width="9.421875" style="0" customWidth="1"/>
    <col min="19" max="19" width="9.8515625" style="0" customWidth="1"/>
  </cols>
  <sheetData>
    <row r="1" spans="1:17" ht="17.25" customHeight="1">
      <c r="A1" s="308" t="s">
        <v>355</v>
      </c>
      <c r="B1" s="308"/>
      <c r="C1" s="308"/>
      <c r="D1" s="309"/>
      <c r="M1" s="132"/>
      <c r="P1" s="147"/>
      <c r="Q1" s="11" t="s">
        <v>117</v>
      </c>
    </row>
    <row r="2" spans="1:17" ht="12" customHeight="1">
      <c r="A2" s="571" t="s">
        <v>119</v>
      </c>
      <c r="B2" s="571"/>
      <c r="C2" s="571"/>
      <c r="D2" s="508">
        <v>2007</v>
      </c>
      <c r="E2" s="509"/>
      <c r="F2" s="509"/>
      <c r="G2" s="509"/>
      <c r="H2" s="509"/>
      <c r="I2" s="510"/>
      <c r="J2" s="508">
        <v>2008</v>
      </c>
      <c r="K2" s="509"/>
      <c r="L2" s="509"/>
      <c r="M2" s="510"/>
      <c r="N2" s="522" t="s">
        <v>412</v>
      </c>
      <c r="O2" s="523"/>
      <c r="P2" s="523"/>
      <c r="Q2" s="524"/>
    </row>
    <row r="3" spans="1:17" s="16" customFormat="1" ht="12" customHeight="1">
      <c r="A3" s="571"/>
      <c r="B3" s="571"/>
      <c r="C3" s="571"/>
      <c r="D3" s="570" t="s">
        <v>368</v>
      </c>
      <c r="E3" s="570"/>
      <c r="F3" s="570" t="s">
        <v>380</v>
      </c>
      <c r="G3" s="570"/>
      <c r="H3" s="520" t="s">
        <v>396</v>
      </c>
      <c r="I3" s="521"/>
      <c r="J3" s="570" t="s">
        <v>401</v>
      </c>
      <c r="K3" s="570"/>
      <c r="L3" s="570" t="s">
        <v>411</v>
      </c>
      <c r="M3" s="570"/>
      <c r="N3" s="153" t="s">
        <v>369</v>
      </c>
      <c r="O3" s="153" t="s">
        <v>385</v>
      </c>
      <c r="P3" s="153" t="s">
        <v>397</v>
      </c>
      <c r="Q3" s="153" t="s">
        <v>402</v>
      </c>
    </row>
    <row r="4" spans="1:17" s="16" customFormat="1" ht="12" customHeight="1" thickBot="1">
      <c r="A4" s="572"/>
      <c r="B4" s="572"/>
      <c r="C4" s="572"/>
      <c r="D4" s="152" t="s">
        <v>53</v>
      </c>
      <c r="E4" s="152" t="s">
        <v>67</v>
      </c>
      <c r="F4" s="152" t="s">
        <v>53</v>
      </c>
      <c r="G4" s="152" t="s">
        <v>67</v>
      </c>
      <c r="H4" s="152" t="s">
        <v>53</v>
      </c>
      <c r="I4" s="152" t="s">
        <v>67</v>
      </c>
      <c r="J4" s="152" t="s">
        <v>53</v>
      </c>
      <c r="K4" s="152" t="s">
        <v>67</v>
      </c>
      <c r="L4" s="152" t="s">
        <v>53</v>
      </c>
      <c r="M4" s="152" t="s">
        <v>67</v>
      </c>
      <c r="N4" s="560" t="s">
        <v>67</v>
      </c>
      <c r="O4" s="560"/>
      <c r="P4" s="560"/>
      <c r="Q4" s="560"/>
    </row>
    <row r="5" spans="1:17" s="16" customFormat="1" ht="13.5" customHeight="1" thickTop="1">
      <c r="A5" s="593" t="s">
        <v>301</v>
      </c>
      <c r="B5" s="594"/>
      <c r="C5" s="594"/>
      <c r="D5" s="594"/>
      <c r="E5" s="594"/>
      <c r="F5" s="594"/>
      <c r="G5" s="594"/>
      <c r="H5" s="594"/>
      <c r="I5" s="594"/>
      <c r="J5" s="594"/>
      <c r="K5" s="594"/>
      <c r="L5" s="594"/>
      <c r="M5" s="594"/>
      <c r="N5" s="594"/>
      <c r="O5" s="594"/>
      <c r="P5" s="594"/>
      <c r="Q5" s="595"/>
    </row>
    <row r="6" spans="1:19" s="16" customFormat="1" ht="12.75">
      <c r="A6" s="222" t="s">
        <v>236</v>
      </c>
      <c r="B6" s="222"/>
      <c r="C6" s="125"/>
      <c r="D6" s="161">
        <v>9412015.196</v>
      </c>
      <c r="E6" s="76">
        <f>D6/$D$18*100</f>
        <v>71.37322364021738</v>
      </c>
      <c r="F6" s="161">
        <f>F7+F8+F9+F10</f>
        <v>10167579.838000001</v>
      </c>
      <c r="G6" s="76">
        <f>F6/$F$18*100</f>
        <v>71.86312775101283</v>
      </c>
      <c r="H6" s="161">
        <v>10712718.515</v>
      </c>
      <c r="I6" s="76">
        <f>H6/$H$18*100</f>
        <v>71.7607691410697</v>
      </c>
      <c r="J6" s="161">
        <v>10938862.232</v>
      </c>
      <c r="K6" s="76">
        <f>J6/$J$18*100</f>
        <v>71.93322152578384</v>
      </c>
      <c r="L6" s="694" t="s">
        <v>439</v>
      </c>
      <c r="M6" s="248">
        <v>72.52806792877553</v>
      </c>
      <c r="N6" s="52">
        <v>23.051473513579296</v>
      </c>
      <c r="O6" s="52">
        <v>13.907375899967818</v>
      </c>
      <c r="P6" s="52">
        <v>8.110965202561388</v>
      </c>
      <c r="Q6" s="52">
        <v>5.875941577540829</v>
      </c>
      <c r="R6"/>
      <c r="S6" s="245"/>
    </row>
    <row r="7" spans="1:19" s="16" customFormat="1" ht="12.75" customHeight="1">
      <c r="A7" s="211"/>
      <c r="B7" s="117" t="s">
        <v>237</v>
      </c>
      <c r="C7" s="126"/>
      <c r="D7" s="161">
        <v>4180434.073</v>
      </c>
      <c r="E7" s="76">
        <f aca="true" t="shared" si="0" ref="E7:E18">D7/$D$18*100</f>
        <v>31.70108098977763</v>
      </c>
      <c r="F7" s="161">
        <v>4466721.45</v>
      </c>
      <c r="G7" s="76">
        <f aca="true" t="shared" si="1" ref="G7:G18">F7/$F$18*100</f>
        <v>31.570204444313426</v>
      </c>
      <c r="H7" s="161">
        <v>4726889.549</v>
      </c>
      <c r="I7" s="76">
        <f aca="true" t="shared" si="2" ref="I7:I18">H7/$H$18*100</f>
        <v>31.663786293476043</v>
      </c>
      <c r="J7" s="161">
        <v>4898183.124</v>
      </c>
      <c r="K7" s="76">
        <f aca="true" t="shared" si="3" ref="K7:K18">J7/$J$18*100</f>
        <v>32.21012242953604</v>
      </c>
      <c r="L7" s="694" t="s">
        <v>440</v>
      </c>
      <c r="M7" s="248">
        <v>32.54833833181038</v>
      </c>
      <c r="N7" s="52">
        <v>24.328522546706367</v>
      </c>
      <c r="O7" s="52">
        <v>16.35988447410348</v>
      </c>
      <c r="P7" s="52">
        <v>9.955434014732887</v>
      </c>
      <c r="Q7" s="52">
        <v>6.11020019920349</v>
      </c>
      <c r="R7"/>
      <c r="S7" s="245"/>
    </row>
    <row r="8" spans="1:19" s="447" customFormat="1" ht="12.75">
      <c r="A8" s="457"/>
      <c r="B8" s="219" t="s">
        <v>238</v>
      </c>
      <c r="C8" s="458"/>
      <c r="D8" s="459">
        <v>2792331.336</v>
      </c>
      <c r="E8" s="460">
        <f t="shared" si="0"/>
        <v>21.174815889227872</v>
      </c>
      <c r="F8" s="459">
        <v>3217646.126</v>
      </c>
      <c r="G8" s="460">
        <f t="shared" si="1"/>
        <v>22.741903018661056</v>
      </c>
      <c r="H8" s="459">
        <v>3429704.934</v>
      </c>
      <c r="I8" s="460">
        <f t="shared" si="2"/>
        <v>22.974398482154246</v>
      </c>
      <c r="J8" s="459">
        <v>3373035.594</v>
      </c>
      <c r="K8" s="460">
        <f t="shared" si="3"/>
        <v>22.180854960195816</v>
      </c>
      <c r="L8" s="695" t="s">
        <v>441</v>
      </c>
      <c r="M8" s="248">
        <v>25.6035313158615</v>
      </c>
      <c r="N8" s="168">
        <v>46.41859947955689</v>
      </c>
      <c r="O8" s="168">
        <v>27.064701179013355</v>
      </c>
      <c r="P8" s="168">
        <v>19.208285076339465</v>
      </c>
      <c r="Q8" s="168">
        <v>21.211067036252572</v>
      </c>
      <c r="R8" s="5"/>
      <c r="S8" s="461"/>
    </row>
    <row r="9" spans="1:19" s="447" customFormat="1" ht="12.75">
      <c r="A9" s="457"/>
      <c r="B9" s="219" t="s">
        <v>239</v>
      </c>
      <c r="C9" s="458"/>
      <c r="D9" s="459">
        <v>1212578.452</v>
      </c>
      <c r="E9" s="460">
        <f t="shared" si="0"/>
        <v>9.195228782958777</v>
      </c>
      <c r="F9" s="459">
        <v>1292746.485</v>
      </c>
      <c r="G9" s="460">
        <f t="shared" si="1"/>
        <v>9.136963493910631</v>
      </c>
      <c r="H9" s="459">
        <v>1368206.77</v>
      </c>
      <c r="I9" s="460">
        <f t="shared" si="2"/>
        <v>9.165140484344992</v>
      </c>
      <c r="J9" s="459">
        <v>1442024.277</v>
      </c>
      <c r="K9" s="460">
        <f t="shared" si="3"/>
        <v>9.482654554287587</v>
      </c>
      <c r="L9" s="695" t="s">
        <v>442</v>
      </c>
      <c r="M9" s="248">
        <v>9.468824429768814</v>
      </c>
      <c r="N9" s="168">
        <v>24.695145827974855</v>
      </c>
      <c r="O9" s="168">
        <v>16.96233457559933</v>
      </c>
      <c r="P9" s="168">
        <v>10.511547096057711</v>
      </c>
      <c r="Q9" s="168">
        <v>4.854439215519534</v>
      </c>
      <c r="R9" s="5"/>
      <c r="S9" s="461"/>
    </row>
    <row r="10" spans="1:19" s="16" customFormat="1" ht="12.75">
      <c r="A10" s="213"/>
      <c r="B10" s="117" t="s">
        <v>267</v>
      </c>
      <c r="C10" s="127"/>
      <c r="D10" s="161">
        <v>1226671.335</v>
      </c>
      <c r="E10" s="76">
        <f t="shared" si="0"/>
        <v>9.302097978253094</v>
      </c>
      <c r="F10" s="161">
        <v>1190465.777</v>
      </c>
      <c r="G10" s="76">
        <f t="shared" si="1"/>
        <v>8.414056794127701</v>
      </c>
      <c r="H10" s="161">
        <v>1187917.262</v>
      </c>
      <c r="I10" s="76">
        <f t="shared" si="2"/>
        <v>7.957443881094417</v>
      </c>
      <c r="J10" s="161">
        <v>1225619.237</v>
      </c>
      <c r="K10" s="76">
        <f t="shared" si="3"/>
        <v>8.05958958176439</v>
      </c>
      <c r="L10" s="694">
        <v>783632.563</v>
      </c>
      <c r="M10" s="248">
        <v>4.90737385133484</v>
      </c>
      <c r="N10" s="52">
        <v>-36.11715374436463</v>
      </c>
      <c r="O10" s="52">
        <v>-34.17428890944086</v>
      </c>
      <c r="P10" s="52">
        <v>-34.03306879465147</v>
      </c>
      <c r="Q10" s="52">
        <v>-36.0623153306462</v>
      </c>
      <c r="R10"/>
      <c r="S10" s="245"/>
    </row>
    <row r="11" spans="1:19" s="16" customFormat="1" ht="12.75">
      <c r="A11" s="117" t="s">
        <v>240</v>
      </c>
      <c r="B11" s="117"/>
      <c r="C11" s="127"/>
      <c r="D11" s="161">
        <v>82450.064</v>
      </c>
      <c r="E11" s="76">
        <f t="shared" si="0"/>
        <v>0.6252355881791583</v>
      </c>
      <c r="F11" s="161">
        <v>109404.521</v>
      </c>
      <c r="G11" s="76">
        <f t="shared" si="1"/>
        <v>0.77325688063718</v>
      </c>
      <c r="H11" s="161">
        <v>97494.906</v>
      </c>
      <c r="I11" s="76">
        <f t="shared" si="2"/>
        <v>0.653084409162812</v>
      </c>
      <c r="J11" s="161">
        <v>88047.975</v>
      </c>
      <c r="K11" s="76">
        <f t="shared" si="3"/>
        <v>0.5789975553438964</v>
      </c>
      <c r="L11" s="694">
        <v>116316.695</v>
      </c>
      <c r="M11" s="248">
        <v>0.7284147372991313</v>
      </c>
      <c r="N11" s="52">
        <v>41.075324089499816</v>
      </c>
      <c r="O11" s="52">
        <v>6.317996675841229</v>
      </c>
      <c r="P11" s="52">
        <v>19.305407607654914</v>
      </c>
      <c r="Q11" s="52">
        <v>32.10604218893164</v>
      </c>
      <c r="R11"/>
      <c r="S11" s="245"/>
    </row>
    <row r="12" spans="1:19" s="16" customFormat="1" ht="12.75">
      <c r="A12" s="117" t="s">
        <v>241</v>
      </c>
      <c r="B12" s="117"/>
      <c r="C12" s="128"/>
      <c r="D12" s="161">
        <v>80044.095</v>
      </c>
      <c r="E12" s="76">
        <f t="shared" si="0"/>
        <v>0.6069906363880254</v>
      </c>
      <c r="F12" s="161">
        <v>101565.248</v>
      </c>
      <c r="G12" s="76">
        <f t="shared" si="1"/>
        <v>0.7178499218475769</v>
      </c>
      <c r="H12" s="161">
        <v>128629.577</v>
      </c>
      <c r="I12" s="76">
        <f t="shared" si="2"/>
        <v>0.8616447232218207</v>
      </c>
      <c r="J12" s="161">
        <v>95463.3</v>
      </c>
      <c r="K12" s="76">
        <f t="shared" si="3"/>
        <v>0.6277602332712476</v>
      </c>
      <c r="L12" s="694">
        <v>124454.313</v>
      </c>
      <c r="M12" s="248">
        <v>0.7793752711907681</v>
      </c>
      <c r="N12" s="52">
        <v>55.4821914096224</v>
      </c>
      <c r="O12" s="52">
        <v>22.53631576816511</v>
      </c>
      <c r="P12" s="52">
        <v>-3.2459595198699986</v>
      </c>
      <c r="Q12" s="52">
        <v>30.368752180157173</v>
      </c>
      <c r="R12"/>
      <c r="S12" s="245"/>
    </row>
    <row r="13" spans="1:19" s="16" customFormat="1" ht="12.75">
      <c r="A13" s="117" t="s">
        <v>242</v>
      </c>
      <c r="B13" s="117"/>
      <c r="C13" s="127"/>
      <c r="D13" s="161">
        <v>1319797.235</v>
      </c>
      <c r="E13" s="76">
        <f t="shared" si="0"/>
        <v>10.008290600022479</v>
      </c>
      <c r="F13" s="161">
        <v>1275039.426</v>
      </c>
      <c r="G13" s="76">
        <f t="shared" si="1"/>
        <v>9.01181231110349</v>
      </c>
      <c r="H13" s="161">
        <v>1351371.787</v>
      </c>
      <c r="I13" s="76">
        <f t="shared" si="2"/>
        <v>9.05236879834715</v>
      </c>
      <c r="J13" s="161">
        <v>1380356.492</v>
      </c>
      <c r="K13" s="76">
        <f t="shared" si="3"/>
        <v>9.07713135220971</v>
      </c>
      <c r="L13" s="694" t="s">
        <v>443</v>
      </c>
      <c r="M13" s="248">
        <v>9.530025693754514</v>
      </c>
      <c r="N13" s="52">
        <v>15.305543506461433</v>
      </c>
      <c r="O13" s="52">
        <v>19.353123046094737</v>
      </c>
      <c r="P13" s="52">
        <v>12.611450796848686</v>
      </c>
      <c r="Q13" s="52">
        <v>10.246837235145193</v>
      </c>
      <c r="R13"/>
      <c r="S13" s="245"/>
    </row>
    <row r="14" spans="1:19" s="16" customFormat="1" ht="12.75">
      <c r="A14" s="117" t="s">
        <v>158</v>
      </c>
      <c r="B14" s="117"/>
      <c r="C14" s="127"/>
      <c r="D14" s="161">
        <v>418079.641</v>
      </c>
      <c r="E14" s="76">
        <f t="shared" si="0"/>
        <v>3.170382866487118</v>
      </c>
      <c r="F14" s="161">
        <v>441368.271</v>
      </c>
      <c r="G14" s="76">
        <f t="shared" si="1"/>
        <v>3.1195333549852617</v>
      </c>
      <c r="H14" s="161">
        <v>513803.254</v>
      </c>
      <c r="I14" s="76">
        <f t="shared" si="2"/>
        <v>3.4417889952580722</v>
      </c>
      <c r="J14" s="161">
        <v>707545.564</v>
      </c>
      <c r="K14" s="76">
        <f t="shared" si="3"/>
        <v>4.652771989934106</v>
      </c>
      <c r="L14" s="694" t="s">
        <v>444</v>
      </c>
      <c r="M14" s="248">
        <v>4.597302627471227</v>
      </c>
      <c r="N14" s="52">
        <v>75.59308275429751</v>
      </c>
      <c r="O14" s="52">
        <v>66.32798010983441</v>
      </c>
      <c r="P14" s="52">
        <v>42.87938511187397</v>
      </c>
      <c r="Q14" s="52">
        <v>3.7557109184278517</v>
      </c>
      <c r="R14"/>
      <c r="S14" s="245"/>
    </row>
    <row r="15" spans="1:19" s="16" customFormat="1" ht="12.75">
      <c r="A15" s="117" t="s">
        <v>243</v>
      </c>
      <c r="B15" s="117"/>
      <c r="C15" s="127"/>
      <c r="D15" s="161">
        <v>59638.981</v>
      </c>
      <c r="E15" s="76">
        <f t="shared" si="0"/>
        <v>0.4522545108508423</v>
      </c>
      <c r="F15" s="161">
        <v>24728.967</v>
      </c>
      <c r="G15" s="76">
        <f t="shared" si="1"/>
        <v>0.17478111241673244</v>
      </c>
      <c r="H15" s="161">
        <v>68170.233</v>
      </c>
      <c r="I15" s="76">
        <f t="shared" si="2"/>
        <v>0.4566486411228113</v>
      </c>
      <c r="J15" s="161">
        <v>123890.021</v>
      </c>
      <c r="K15" s="76">
        <f t="shared" si="3"/>
        <v>0.8146924366006598</v>
      </c>
      <c r="L15" s="161">
        <v>164785.304</v>
      </c>
      <c r="M15" s="248">
        <v>1.0319416651575037</v>
      </c>
      <c r="N15" s="52">
        <v>176.30469407248927</v>
      </c>
      <c r="O15" s="52">
        <v>566.3654975964018</v>
      </c>
      <c r="P15" s="52">
        <v>141.72618567989934</v>
      </c>
      <c r="Q15" s="52">
        <v>33.00934382761952</v>
      </c>
      <c r="R15"/>
      <c r="S15" s="245"/>
    </row>
    <row r="16" spans="1:19" s="16" customFormat="1" ht="12.75">
      <c r="A16" s="117" t="s">
        <v>268</v>
      </c>
      <c r="B16" s="117"/>
      <c r="C16" s="127"/>
      <c r="D16" s="161">
        <v>1063476.453</v>
      </c>
      <c r="E16" s="76">
        <f t="shared" si="0"/>
        <v>8.064558028798375</v>
      </c>
      <c r="F16" s="161">
        <v>980659.117</v>
      </c>
      <c r="G16" s="76">
        <f t="shared" si="1"/>
        <v>6.931170694306419</v>
      </c>
      <c r="H16" s="161">
        <v>956959.534</v>
      </c>
      <c r="I16" s="76">
        <f t="shared" si="2"/>
        <v>6.4103385243031035</v>
      </c>
      <c r="J16" s="161">
        <v>932998.142</v>
      </c>
      <c r="K16" s="76">
        <f t="shared" si="3"/>
        <v>6.135332963176012</v>
      </c>
      <c r="L16" s="161">
        <v>853208.547</v>
      </c>
      <c r="M16" s="248">
        <v>5.343082346213315</v>
      </c>
      <c r="N16" s="52">
        <v>-19.771750037986024</v>
      </c>
      <c r="O16" s="52">
        <v>-12.996419223623036</v>
      </c>
      <c r="P16" s="52">
        <v>-10.841731892918261</v>
      </c>
      <c r="Q16" s="52">
        <v>-8.551956473242356</v>
      </c>
      <c r="R16"/>
      <c r="S16" s="245"/>
    </row>
    <row r="17" spans="1:19" s="16" customFormat="1" ht="12.75">
      <c r="A17" s="117" t="s">
        <v>244</v>
      </c>
      <c r="B17" s="117"/>
      <c r="C17" s="127"/>
      <c r="D17" s="161">
        <v>751537.838</v>
      </c>
      <c r="E17" s="76">
        <f t="shared" si="0"/>
        <v>5.699064129056625</v>
      </c>
      <c r="F17" s="161">
        <v>1048189.69</v>
      </c>
      <c r="G17" s="76">
        <f t="shared" si="1"/>
        <v>7.408467973690526</v>
      </c>
      <c r="H17" s="161">
        <v>1099229.695</v>
      </c>
      <c r="I17" s="76">
        <f t="shared" si="2"/>
        <v>7.3633567675145315</v>
      </c>
      <c r="J17" s="161">
        <v>939804.626</v>
      </c>
      <c r="K17" s="76">
        <f t="shared" si="3"/>
        <v>6.180091943680531</v>
      </c>
      <c r="L17" s="161">
        <v>872164.301</v>
      </c>
      <c r="M17" s="248">
        <v>5.461789730138012</v>
      </c>
      <c r="N17" s="52">
        <v>16.050617400850015</v>
      </c>
      <c r="O17" s="52">
        <v>-16.793276129247175</v>
      </c>
      <c r="P17" s="52">
        <v>-20.656774014825004</v>
      </c>
      <c r="Q17" s="52">
        <v>-7.197275170680001</v>
      </c>
      <c r="R17"/>
      <c r="S17" s="245"/>
    </row>
    <row r="18" spans="1:19" s="24" customFormat="1" ht="12.75">
      <c r="A18" s="221" t="s">
        <v>167</v>
      </c>
      <c r="B18" s="221"/>
      <c r="C18" s="207"/>
      <c r="D18" s="209">
        <v>13187039.503</v>
      </c>
      <c r="E18" s="208">
        <f t="shared" si="0"/>
        <v>100</v>
      </c>
      <c r="F18" s="209">
        <f>F6+F11+F12+F13+F14+F15+F16+F17</f>
        <v>14148535.078</v>
      </c>
      <c r="G18" s="208">
        <f t="shared" si="1"/>
        <v>100</v>
      </c>
      <c r="H18" s="209">
        <v>14928377.501</v>
      </c>
      <c r="I18" s="208">
        <f t="shared" si="2"/>
        <v>100</v>
      </c>
      <c r="J18" s="209">
        <v>15206968.352</v>
      </c>
      <c r="K18" s="208">
        <f t="shared" si="3"/>
        <v>100</v>
      </c>
      <c r="L18" s="209">
        <v>15968470.851</v>
      </c>
      <c r="M18" s="210">
        <v>100</v>
      </c>
      <c r="N18" s="175">
        <v>21.092159065476636</v>
      </c>
      <c r="O18" s="175">
        <v>12.863068600154051</v>
      </c>
      <c r="P18" s="175">
        <v>6.9672229947985045</v>
      </c>
      <c r="Q18" s="175">
        <v>5.007589161582288</v>
      </c>
      <c r="R18"/>
      <c r="S18" s="245"/>
    </row>
    <row r="19" spans="1:20" s="16" customFormat="1" ht="14.25" customHeight="1">
      <c r="A19" s="554" t="s">
        <v>413</v>
      </c>
      <c r="B19" s="554"/>
      <c r="C19" s="554"/>
      <c r="D19" s="554"/>
      <c r="E19" s="554"/>
      <c r="F19" s="554"/>
      <c r="G19" s="554"/>
      <c r="H19" s="554"/>
      <c r="I19" s="554"/>
      <c r="J19" s="554"/>
      <c r="K19" s="554"/>
      <c r="L19" s="554"/>
      <c r="M19" s="554"/>
      <c r="N19" s="554"/>
      <c r="O19" s="554"/>
      <c r="P19" s="554"/>
      <c r="Q19" s="554"/>
      <c r="R19" s="554"/>
      <c r="S19" s="554"/>
      <c r="T19" s="554"/>
    </row>
    <row r="20" spans="1:20" s="2" customFormat="1" ht="12.75">
      <c r="A20" s="575"/>
      <c r="B20" s="576"/>
      <c r="C20" s="577"/>
      <c r="D20" s="584" t="s">
        <v>309</v>
      </c>
      <c r="E20" s="574" t="s">
        <v>311</v>
      </c>
      <c r="F20" s="574"/>
      <c r="G20" s="574"/>
      <c r="H20" s="574"/>
      <c r="I20" s="574"/>
      <c r="J20" s="574"/>
      <c r="K20" s="574"/>
      <c r="L20" s="574"/>
      <c r="M20" s="574"/>
      <c r="N20" s="574"/>
      <c r="O20" s="574"/>
      <c r="P20" s="574"/>
      <c r="Q20" s="574"/>
      <c r="R20" s="574"/>
      <c r="S20" s="574"/>
      <c r="T20" s="574"/>
    </row>
    <row r="21" spans="1:20" s="2" customFormat="1" ht="23.25" customHeight="1">
      <c r="A21" s="578"/>
      <c r="B21" s="579"/>
      <c r="C21" s="580"/>
      <c r="D21" s="585"/>
      <c r="E21" s="574" t="s">
        <v>236</v>
      </c>
      <c r="F21" s="574"/>
      <c r="G21" s="573" t="s">
        <v>303</v>
      </c>
      <c r="H21" s="573"/>
      <c r="I21" s="573" t="s">
        <v>241</v>
      </c>
      <c r="J21" s="573"/>
      <c r="K21" s="574" t="s">
        <v>242</v>
      </c>
      <c r="L21" s="574"/>
      <c r="M21" s="573" t="s">
        <v>158</v>
      </c>
      <c r="N21" s="573"/>
      <c r="O21" s="574" t="s">
        <v>243</v>
      </c>
      <c r="P21" s="574"/>
      <c r="Q21" s="573" t="s">
        <v>268</v>
      </c>
      <c r="R21" s="573"/>
      <c r="S21" s="573" t="s">
        <v>244</v>
      </c>
      <c r="T21" s="573"/>
    </row>
    <row r="22" spans="1:20" s="253" customFormat="1" ht="24" customHeight="1" thickBot="1">
      <c r="A22" s="581"/>
      <c r="B22" s="582"/>
      <c r="C22" s="583"/>
      <c r="D22" s="586"/>
      <c r="E22" s="151" t="s">
        <v>53</v>
      </c>
      <c r="F22" s="255" t="s">
        <v>403</v>
      </c>
      <c r="G22" s="151" t="s">
        <v>53</v>
      </c>
      <c r="H22" s="255" t="s">
        <v>403</v>
      </c>
      <c r="I22" s="151" t="s">
        <v>53</v>
      </c>
      <c r="J22" s="255" t="s">
        <v>403</v>
      </c>
      <c r="K22" s="151" t="s">
        <v>53</v>
      </c>
      <c r="L22" s="255" t="s">
        <v>403</v>
      </c>
      <c r="M22" s="151" t="s">
        <v>53</v>
      </c>
      <c r="N22" s="255" t="s">
        <v>403</v>
      </c>
      <c r="O22" s="151" t="s">
        <v>53</v>
      </c>
      <c r="P22" s="255" t="s">
        <v>403</v>
      </c>
      <c r="Q22" s="151" t="s">
        <v>53</v>
      </c>
      <c r="R22" s="255" t="s">
        <v>403</v>
      </c>
      <c r="S22" s="151" t="s">
        <v>53</v>
      </c>
      <c r="T22" s="255" t="s">
        <v>403</v>
      </c>
    </row>
    <row r="23" spans="1:20" s="253" customFormat="1" ht="12.75" customHeight="1" thickTop="1">
      <c r="A23" s="278" t="s">
        <v>307</v>
      </c>
      <c r="B23" s="264"/>
      <c r="C23" s="264"/>
      <c r="D23" s="270">
        <v>14185198.091</v>
      </c>
      <c r="E23" s="270">
        <v>10755623.009</v>
      </c>
      <c r="F23" s="297">
        <v>75.82286084410804</v>
      </c>
      <c r="G23" s="270">
        <v>43690.741</v>
      </c>
      <c r="H23" s="297">
        <v>0.30800233257031645</v>
      </c>
      <c r="I23" s="270">
        <v>38733.476</v>
      </c>
      <c r="J23" s="297">
        <v>0.2730555876027914</v>
      </c>
      <c r="K23" s="270">
        <v>1238481.838</v>
      </c>
      <c r="L23" s="297">
        <v>8.730803969426217</v>
      </c>
      <c r="M23" s="270">
        <v>584870.836</v>
      </c>
      <c r="N23" s="297">
        <v>4.123106580873761</v>
      </c>
      <c r="O23" s="270">
        <v>108705.30900000001</v>
      </c>
      <c r="P23" s="297">
        <v>0.7663291573557202</v>
      </c>
      <c r="Q23" s="270">
        <v>739214.1219999999</v>
      </c>
      <c r="R23" s="297">
        <v>5.211165309485559</v>
      </c>
      <c r="S23" s="270">
        <v>675878.76</v>
      </c>
      <c r="T23" s="297">
        <v>4.764676218577596</v>
      </c>
    </row>
    <row r="24" spans="1:20" s="253" customFormat="1" ht="12.75" customHeight="1">
      <c r="A24" s="589"/>
      <c r="B24" s="263" t="s">
        <v>310</v>
      </c>
      <c r="C24" s="261"/>
      <c r="D24" s="269">
        <v>7817077.0879999995</v>
      </c>
      <c r="E24" s="269">
        <v>5075009.495</v>
      </c>
      <c r="F24" s="297">
        <v>64.92208581121261</v>
      </c>
      <c r="G24" s="269">
        <v>19203.447</v>
      </c>
      <c r="H24" s="297">
        <v>0.24566019733231523</v>
      </c>
      <c r="I24" s="269">
        <v>30895.987</v>
      </c>
      <c r="J24" s="297">
        <v>0.39523707713498757</v>
      </c>
      <c r="K24" s="269">
        <v>1188729.392</v>
      </c>
      <c r="L24" s="297">
        <v>15.20682703545062</v>
      </c>
      <c r="M24" s="269">
        <v>491615.53</v>
      </c>
      <c r="N24" s="297">
        <v>6.288994268134816</v>
      </c>
      <c r="O24" s="269">
        <v>70345.062</v>
      </c>
      <c r="P24" s="297">
        <v>0.8998895777551786</v>
      </c>
      <c r="Q24" s="269">
        <v>545969.1489999999</v>
      </c>
      <c r="R24" s="297">
        <v>6.984313226718941</v>
      </c>
      <c r="S24" s="269">
        <v>395309.02600000007</v>
      </c>
      <c r="T24" s="297">
        <v>5.05699280626053</v>
      </c>
    </row>
    <row r="25" spans="1:20" s="194" customFormat="1" ht="12.75">
      <c r="A25" s="590"/>
      <c r="B25" s="587"/>
      <c r="C25" s="332" t="s">
        <v>406</v>
      </c>
      <c r="D25" s="434">
        <v>352368.072</v>
      </c>
      <c r="E25" s="365">
        <v>278144.245</v>
      </c>
      <c r="F25" s="366">
        <v>78.93571157604768</v>
      </c>
      <c r="G25" s="365">
        <v>0</v>
      </c>
      <c r="H25" s="366">
        <v>0</v>
      </c>
      <c r="I25" s="365">
        <v>0</v>
      </c>
      <c r="J25" s="366">
        <v>0</v>
      </c>
      <c r="K25" s="365">
        <v>51038.432</v>
      </c>
      <c r="L25" s="366">
        <v>14.484408791725034</v>
      </c>
      <c r="M25" s="365">
        <v>15851.174</v>
      </c>
      <c r="N25" s="366">
        <v>4.498470565176518</v>
      </c>
      <c r="O25" s="365">
        <v>157.115</v>
      </c>
      <c r="P25" s="366">
        <v>0.04458831900070674</v>
      </c>
      <c r="Q25" s="365">
        <v>4563.549</v>
      </c>
      <c r="R25" s="366">
        <v>1.2951085420701793</v>
      </c>
      <c r="S25" s="365">
        <v>2613.557</v>
      </c>
      <c r="T25" s="366">
        <v>0.741712205979888</v>
      </c>
    </row>
    <row r="26" spans="1:20" s="194" customFormat="1" ht="12.75">
      <c r="A26" s="590"/>
      <c r="B26" s="588"/>
      <c r="C26" s="148" t="s">
        <v>98</v>
      </c>
      <c r="D26" s="434">
        <v>17578.157000000003</v>
      </c>
      <c r="E26" s="367">
        <v>10735.383</v>
      </c>
      <c r="F26" s="368">
        <v>61.07228988795582</v>
      </c>
      <c r="G26" s="367">
        <v>0</v>
      </c>
      <c r="H26" s="368">
        <v>0</v>
      </c>
      <c r="I26" s="367">
        <v>0</v>
      </c>
      <c r="J26" s="368">
        <v>0</v>
      </c>
      <c r="K26" s="367">
        <v>3358.841</v>
      </c>
      <c r="L26" s="368">
        <v>19.108038459321982</v>
      </c>
      <c r="M26" s="367">
        <v>1760.074</v>
      </c>
      <c r="N26" s="368">
        <v>10.012847194390172</v>
      </c>
      <c r="O26" s="367">
        <v>1054.206</v>
      </c>
      <c r="P26" s="368">
        <v>5.997249882339768</v>
      </c>
      <c r="Q26" s="367">
        <v>561.93</v>
      </c>
      <c r="R26" s="368">
        <v>3.196751513824799</v>
      </c>
      <c r="S26" s="367">
        <v>107.723</v>
      </c>
      <c r="T26" s="368">
        <v>0.6128230621674388</v>
      </c>
    </row>
    <row r="27" spans="1:20" s="194" customFormat="1" ht="12.75">
      <c r="A27" s="590"/>
      <c r="B27" s="588"/>
      <c r="C27" s="148" t="s">
        <v>99</v>
      </c>
      <c r="D27" s="698" t="s">
        <v>435</v>
      </c>
      <c r="E27" s="699">
        <v>632926.085</v>
      </c>
      <c r="F27" s="368">
        <v>59.24256406825331</v>
      </c>
      <c r="G27" s="367">
        <v>0</v>
      </c>
      <c r="H27" s="368">
        <v>0</v>
      </c>
      <c r="I27" s="367">
        <v>3812.303</v>
      </c>
      <c r="J27" s="368">
        <v>0.3568356717753137</v>
      </c>
      <c r="K27" s="367">
        <v>317050.246</v>
      </c>
      <c r="L27" s="368">
        <v>29.67624491493422</v>
      </c>
      <c r="M27" s="696" t="s">
        <v>451</v>
      </c>
      <c r="N27" s="368">
        <v>9.18360736983441</v>
      </c>
      <c r="O27" s="367">
        <v>1125.67</v>
      </c>
      <c r="P27" s="368">
        <v>0.10536392585985883</v>
      </c>
      <c r="Q27" s="367">
        <v>10486.605</v>
      </c>
      <c r="R27" s="368">
        <v>0.9815575361710137</v>
      </c>
      <c r="S27" s="367">
        <v>4848.518</v>
      </c>
      <c r="T27" s="368">
        <v>0.45382651317188083</v>
      </c>
    </row>
    <row r="28" spans="1:20" s="194" customFormat="1" ht="12.75">
      <c r="A28" s="590"/>
      <c r="B28" s="588"/>
      <c r="C28" s="148" t="s">
        <v>100</v>
      </c>
      <c r="D28" s="700">
        <v>204681.561</v>
      </c>
      <c r="E28" s="699">
        <v>35587.755</v>
      </c>
      <c r="F28" s="368">
        <v>17.38688860204657</v>
      </c>
      <c r="G28" s="367">
        <v>0</v>
      </c>
      <c r="H28" s="368">
        <v>0</v>
      </c>
      <c r="I28" s="367">
        <v>7476.419</v>
      </c>
      <c r="J28" s="368">
        <v>3.652707632027489</v>
      </c>
      <c r="K28" s="367">
        <v>19550.815</v>
      </c>
      <c r="L28" s="368">
        <v>9.551820351809805</v>
      </c>
      <c r="M28" s="367">
        <v>10411.895</v>
      </c>
      <c r="N28" s="368">
        <v>5.0868749237260324</v>
      </c>
      <c r="O28" s="367">
        <v>9.956</v>
      </c>
      <c r="P28" s="368">
        <v>0.004864141132869316</v>
      </c>
      <c r="Q28" s="367">
        <v>741.4970000000001</v>
      </c>
      <c r="R28" s="368">
        <v>0.36226858754511854</v>
      </c>
      <c r="S28" s="367">
        <v>130903.22399999999</v>
      </c>
      <c r="T28" s="368">
        <v>63.95457576171212</v>
      </c>
    </row>
    <row r="29" spans="1:20" s="194" customFormat="1" ht="12.75">
      <c r="A29" s="590"/>
      <c r="B29" s="588"/>
      <c r="C29" s="148" t="s">
        <v>101</v>
      </c>
      <c r="D29" s="700">
        <v>762373.477</v>
      </c>
      <c r="E29" s="699">
        <v>681841.249</v>
      </c>
      <c r="F29" s="368">
        <v>89.43664353108129</v>
      </c>
      <c r="G29" s="367">
        <v>0</v>
      </c>
      <c r="H29" s="368">
        <v>0</v>
      </c>
      <c r="I29" s="367">
        <v>356.845</v>
      </c>
      <c r="J29" s="368">
        <v>0.046807111050637985</v>
      </c>
      <c r="K29" s="367">
        <v>43069.388</v>
      </c>
      <c r="L29" s="368">
        <v>5.6493817399683754</v>
      </c>
      <c r="M29" s="367">
        <v>11208.201</v>
      </c>
      <c r="N29" s="368">
        <v>1.4701719482825082</v>
      </c>
      <c r="O29" s="367">
        <v>4.957</v>
      </c>
      <c r="P29" s="368">
        <v>0.0006502062505513948</v>
      </c>
      <c r="Q29" s="367">
        <v>6175.913</v>
      </c>
      <c r="R29" s="368">
        <v>0.8100902230102112</v>
      </c>
      <c r="S29" s="367">
        <v>19716.924</v>
      </c>
      <c r="T29" s="368">
        <v>2.5862552403564267</v>
      </c>
    </row>
    <row r="30" spans="1:20" s="194" customFormat="1" ht="12.75">
      <c r="A30" s="590"/>
      <c r="B30" s="588"/>
      <c r="C30" s="148" t="s">
        <v>102</v>
      </c>
      <c r="D30" s="700">
        <v>940400.5</v>
      </c>
      <c r="E30" s="699">
        <v>542446.201</v>
      </c>
      <c r="F30" s="368">
        <v>57.68246624709364</v>
      </c>
      <c r="G30" s="367">
        <v>1189.885</v>
      </c>
      <c r="H30" s="368">
        <v>0.12652960095193483</v>
      </c>
      <c r="I30" s="367">
        <v>3459.045</v>
      </c>
      <c r="J30" s="368">
        <v>0.36782679294619675</v>
      </c>
      <c r="K30" s="367">
        <v>283371.858</v>
      </c>
      <c r="L30" s="368">
        <v>30.133103714853398</v>
      </c>
      <c r="M30" s="367">
        <v>87997.479</v>
      </c>
      <c r="N30" s="368">
        <v>9.357447066436055</v>
      </c>
      <c r="O30" s="367">
        <v>1865.876</v>
      </c>
      <c r="P30" s="368">
        <v>0.19841291024409274</v>
      </c>
      <c r="Q30" s="367">
        <v>5524.947</v>
      </c>
      <c r="R30" s="368">
        <v>0.5875100023872806</v>
      </c>
      <c r="S30" s="367">
        <v>14545.209</v>
      </c>
      <c r="T30" s="368">
        <v>1.5467036650873747</v>
      </c>
    </row>
    <row r="31" spans="1:20" s="194" customFormat="1" ht="12.75">
      <c r="A31" s="590"/>
      <c r="B31" s="588"/>
      <c r="C31" s="148" t="s">
        <v>103</v>
      </c>
      <c r="D31" s="700">
        <v>180030.685</v>
      </c>
      <c r="E31" s="699">
        <v>168240.493</v>
      </c>
      <c r="F31" s="368">
        <v>93.45100975425383</v>
      </c>
      <c r="G31" s="367">
        <v>0</v>
      </c>
      <c r="H31" s="368">
        <v>0</v>
      </c>
      <c r="I31" s="367">
        <v>913.262</v>
      </c>
      <c r="J31" s="368">
        <v>0.5072813004072055</v>
      </c>
      <c r="K31" s="367">
        <v>7830.007</v>
      </c>
      <c r="L31" s="368">
        <v>4.349262460452228</v>
      </c>
      <c r="M31" s="367">
        <v>1176.91</v>
      </c>
      <c r="N31" s="368">
        <v>0.6537274465183534</v>
      </c>
      <c r="O31" s="367">
        <v>802.491</v>
      </c>
      <c r="P31" s="368">
        <v>0.4457523449405305</v>
      </c>
      <c r="Q31" s="367">
        <v>313.878</v>
      </c>
      <c r="R31" s="368">
        <v>0.17434694535545425</v>
      </c>
      <c r="S31" s="367">
        <v>753.644</v>
      </c>
      <c r="T31" s="368">
        <v>0.4186197480723911</v>
      </c>
    </row>
    <row r="32" spans="1:20" s="194" customFormat="1" ht="12.75">
      <c r="A32" s="590"/>
      <c r="B32" s="588"/>
      <c r="C32" s="148" t="s">
        <v>104</v>
      </c>
      <c r="D32" s="700">
        <v>428689.438</v>
      </c>
      <c r="E32" s="699">
        <v>194014.824</v>
      </c>
      <c r="F32" s="368">
        <v>45.25766366093676</v>
      </c>
      <c r="G32" s="367">
        <v>130.524</v>
      </c>
      <c r="H32" s="368">
        <v>0.0304472161966351</v>
      </c>
      <c r="I32" s="367">
        <v>650.246</v>
      </c>
      <c r="J32" s="368">
        <v>0.15168230013635184</v>
      </c>
      <c r="K32" s="367">
        <v>119605.398</v>
      </c>
      <c r="L32" s="368">
        <v>27.900243719090646</v>
      </c>
      <c r="M32" s="367">
        <v>15182.753999999999</v>
      </c>
      <c r="N32" s="368">
        <v>3.5416673829971983</v>
      </c>
      <c r="O32" s="367">
        <v>447.399</v>
      </c>
      <c r="P32" s="368">
        <v>0.10436436271611617</v>
      </c>
      <c r="Q32" s="367">
        <v>50171.106999999996</v>
      </c>
      <c r="R32" s="368">
        <v>11.703369048247929</v>
      </c>
      <c r="S32" s="367">
        <v>48487.186</v>
      </c>
      <c r="T32" s="368">
        <v>11.310562309678364</v>
      </c>
    </row>
    <row r="33" spans="1:20" s="194" customFormat="1" ht="12.75">
      <c r="A33" s="590"/>
      <c r="B33" s="588"/>
      <c r="C33" s="148" t="s">
        <v>105</v>
      </c>
      <c r="D33" s="700">
        <v>1048628.9409999999</v>
      </c>
      <c r="E33" s="699">
        <v>21535.076</v>
      </c>
      <c r="F33" s="368">
        <v>2.0536412030993145</v>
      </c>
      <c r="G33" s="367">
        <v>9329.208</v>
      </c>
      <c r="H33" s="368">
        <v>0.8896576887438779</v>
      </c>
      <c r="I33" s="367">
        <v>3262.382</v>
      </c>
      <c r="J33" s="368">
        <v>0.3111092849381887</v>
      </c>
      <c r="K33" s="367">
        <v>192689.62</v>
      </c>
      <c r="L33" s="368">
        <v>18.375386418025634</v>
      </c>
      <c r="M33" s="367">
        <v>181547.354</v>
      </c>
      <c r="N33" s="368">
        <v>17.31283077375985</v>
      </c>
      <c r="O33" s="367">
        <v>35540.18</v>
      </c>
      <c r="P33" s="368">
        <v>3.3892045708854805</v>
      </c>
      <c r="Q33" s="367">
        <v>449547.698</v>
      </c>
      <c r="R33" s="368">
        <v>42.87004491515365</v>
      </c>
      <c r="S33" s="367">
        <v>155177.423</v>
      </c>
      <c r="T33" s="368">
        <v>14.79812514539402</v>
      </c>
    </row>
    <row r="34" spans="1:20" s="194" customFormat="1" ht="12.75">
      <c r="A34" s="590"/>
      <c r="B34" s="588"/>
      <c r="C34" s="276" t="s">
        <v>317</v>
      </c>
      <c r="D34" s="698" t="s">
        <v>436</v>
      </c>
      <c r="E34" s="696" t="s">
        <v>445</v>
      </c>
      <c r="F34" s="368">
        <v>92.69693331597904</v>
      </c>
      <c r="G34" s="367">
        <v>99.924</v>
      </c>
      <c r="H34" s="368">
        <v>0.004068425389179401</v>
      </c>
      <c r="I34" s="367">
        <v>8117.868</v>
      </c>
      <c r="J34" s="368">
        <v>0.3305205984268744</v>
      </c>
      <c r="K34" s="367">
        <v>77458.632</v>
      </c>
      <c r="L34" s="368">
        <v>3.1537434954555854</v>
      </c>
      <c r="M34" s="367">
        <v>51617.866</v>
      </c>
      <c r="N34" s="368">
        <v>2.101631605716946</v>
      </c>
      <c r="O34" s="367">
        <v>26536.919</v>
      </c>
      <c r="P34" s="368">
        <v>1.0804558965833757</v>
      </c>
      <c r="Q34" s="367">
        <v>8200.338</v>
      </c>
      <c r="R34" s="368">
        <v>0.3338783807599038</v>
      </c>
      <c r="S34" s="367">
        <v>7338.004</v>
      </c>
      <c r="T34" s="368">
        <v>0.29876828168908365</v>
      </c>
    </row>
    <row r="35" spans="1:20" s="194" customFormat="1" ht="12.75" customHeight="1">
      <c r="A35" s="590"/>
      <c r="B35" s="588"/>
      <c r="C35" s="333" t="s">
        <v>155</v>
      </c>
      <c r="D35" s="700">
        <v>24773.773</v>
      </c>
      <c r="E35" s="699">
        <v>22679.359</v>
      </c>
      <c r="F35" s="368">
        <v>91.54584164471031</v>
      </c>
      <c r="G35" s="367">
        <v>0</v>
      </c>
      <c r="H35" s="368">
        <v>0</v>
      </c>
      <c r="I35" s="367">
        <v>0</v>
      </c>
      <c r="J35" s="368">
        <v>0</v>
      </c>
      <c r="K35" s="367">
        <v>810.792</v>
      </c>
      <c r="L35" s="368">
        <v>3.2727836813552784</v>
      </c>
      <c r="M35" s="367">
        <v>897.086</v>
      </c>
      <c r="N35" s="368">
        <v>3.6211117297312767</v>
      </c>
      <c r="O35" s="367">
        <v>14.209</v>
      </c>
      <c r="P35" s="368">
        <v>0.057355010074565546</v>
      </c>
      <c r="Q35" s="367">
        <v>43.557</v>
      </c>
      <c r="R35" s="368">
        <v>0.17581900019831456</v>
      </c>
      <c r="S35" s="367">
        <v>328.77</v>
      </c>
      <c r="T35" s="368">
        <v>1.3270889339302494</v>
      </c>
    </row>
    <row r="36" spans="1:20" s="194" customFormat="1" ht="12.75">
      <c r="A36" s="590"/>
      <c r="B36" s="588"/>
      <c r="C36" s="333" t="s">
        <v>156</v>
      </c>
      <c r="D36" s="700">
        <v>5872.35</v>
      </c>
      <c r="E36" s="699">
        <v>5246.096</v>
      </c>
      <c r="F36" s="368">
        <v>89.33554709783988</v>
      </c>
      <c r="G36" s="367">
        <v>0</v>
      </c>
      <c r="H36" s="368">
        <v>0</v>
      </c>
      <c r="I36" s="367">
        <v>0</v>
      </c>
      <c r="J36" s="368">
        <v>0</v>
      </c>
      <c r="K36" s="367">
        <v>419.861</v>
      </c>
      <c r="L36" s="368">
        <v>7.149795226783145</v>
      </c>
      <c r="M36" s="367">
        <v>21.78</v>
      </c>
      <c r="N36" s="368">
        <v>0.3708906996347289</v>
      </c>
      <c r="O36" s="367">
        <v>26.439</v>
      </c>
      <c r="P36" s="368">
        <v>0.450228613757695</v>
      </c>
      <c r="Q36" s="367">
        <v>87.061</v>
      </c>
      <c r="R36" s="368">
        <v>1.4825580900320998</v>
      </c>
      <c r="S36" s="367">
        <v>71.113</v>
      </c>
      <c r="T36" s="368">
        <v>1.2109802719524552</v>
      </c>
    </row>
    <row r="37" spans="1:20" s="194" customFormat="1" ht="12.75">
      <c r="A37" s="590"/>
      <c r="B37" s="588"/>
      <c r="C37" s="148" t="s">
        <v>157</v>
      </c>
      <c r="D37" s="700">
        <v>17323.69</v>
      </c>
      <c r="E37" s="699">
        <v>13585.574</v>
      </c>
      <c r="F37" s="368">
        <v>78.42194128387197</v>
      </c>
      <c r="G37" s="367">
        <v>0</v>
      </c>
      <c r="H37" s="368">
        <v>0</v>
      </c>
      <c r="I37" s="367">
        <v>0</v>
      </c>
      <c r="J37" s="368">
        <v>0</v>
      </c>
      <c r="K37" s="367">
        <v>2242.293</v>
      </c>
      <c r="L37" s="368">
        <v>12.943506839478196</v>
      </c>
      <c r="M37" s="367">
        <v>1398.524</v>
      </c>
      <c r="N37" s="368">
        <v>8.072899018627094</v>
      </c>
      <c r="O37" s="367">
        <v>0.172</v>
      </c>
      <c r="P37" s="368">
        <v>0.0009928600661868229</v>
      </c>
      <c r="Q37" s="367">
        <v>58.977</v>
      </c>
      <c r="R37" s="368">
        <v>0.34044132629942003</v>
      </c>
      <c r="S37" s="367">
        <v>38.15</v>
      </c>
      <c r="T37" s="368">
        <v>0.2202186716571354</v>
      </c>
    </row>
    <row r="38" spans="1:20" s="194" customFormat="1" ht="12.75">
      <c r="A38" s="590"/>
      <c r="B38" s="588"/>
      <c r="C38" s="332" t="s">
        <v>405</v>
      </c>
      <c r="D38" s="698" t="s">
        <v>437</v>
      </c>
      <c r="E38" s="696" t="s">
        <v>446</v>
      </c>
      <c r="F38" s="368">
        <v>61.731793548750915</v>
      </c>
      <c r="G38" s="367">
        <v>8453.906</v>
      </c>
      <c r="H38" s="368">
        <v>2.727881885905553</v>
      </c>
      <c r="I38" s="367">
        <v>2847.6169999999997</v>
      </c>
      <c r="J38" s="368">
        <v>0.9188608002379859</v>
      </c>
      <c r="K38" s="367">
        <v>70233.209</v>
      </c>
      <c r="L38" s="368">
        <v>22.662648321393547</v>
      </c>
      <c r="M38" s="367">
        <v>14430.1</v>
      </c>
      <c r="N38" s="368">
        <v>4.656262844867888</v>
      </c>
      <c r="O38" s="367">
        <v>2759.473</v>
      </c>
      <c r="P38" s="368">
        <v>0.8904187497880214</v>
      </c>
      <c r="Q38" s="367">
        <v>9492.092</v>
      </c>
      <c r="R38" s="368">
        <v>3.0628807353842125</v>
      </c>
      <c r="S38" s="367">
        <v>10379.581</v>
      </c>
      <c r="T38" s="368">
        <v>3.3492531136718866</v>
      </c>
    </row>
    <row r="39" spans="1:20" s="194" customFormat="1" ht="12.75">
      <c r="A39" s="590"/>
      <c r="B39" s="298" t="s">
        <v>353</v>
      </c>
      <c r="C39" s="299"/>
      <c r="D39" s="698" t="s">
        <v>447</v>
      </c>
      <c r="E39" s="697" t="s">
        <v>448</v>
      </c>
      <c r="F39" s="432">
        <v>90.13797367799341</v>
      </c>
      <c r="G39" s="431">
        <v>24487.294</v>
      </c>
      <c r="H39" s="432">
        <v>0.3904077631688142</v>
      </c>
      <c r="I39" s="431">
        <v>7837.489</v>
      </c>
      <c r="J39" s="432">
        <v>0.12495527473759194</v>
      </c>
      <c r="K39" s="431">
        <v>25195.181</v>
      </c>
      <c r="L39" s="432">
        <v>0.40169380319619663</v>
      </c>
      <c r="M39" s="431">
        <v>73910.398</v>
      </c>
      <c r="N39" s="432">
        <v>1.1783741052848387</v>
      </c>
      <c r="O39" s="431">
        <v>37861.271</v>
      </c>
      <c r="P39" s="432">
        <v>0.6036328114424686</v>
      </c>
      <c r="Q39" s="431">
        <v>193069.5</v>
      </c>
      <c r="R39" s="432">
        <v>3.078160928321495</v>
      </c>
      <c r="S39" s="697" t="s">
        <v>452</v>
      </c>
      <c r="T39" s="432">
        <v>4.08480163585518</v>
      </c>
    </row>
    <row r="40" spans="1:20" s="194" customFormat="1" ht="12.75">
      <c r="A40" s="590"/>
      <c r="B40" s="587"/>
      <c r="C40" s="219" t="s">
        <v>276</v>
      </c>
      <c r="D40" s="700">
        <v>4954994.455</v>
      </c>
      <c r="E40" s="700">
        <v>4930194.282</v>
      </c>
      <c r="F40" s="368">
        <v>99.4994914076044</v>
      </c>
      <c r="G40" s="434">
        <v>6.468</v>
      </c>
      <c r="H40" s="368">
        <v>0.00013053495939785063</v>
      </c>
      <c r="I40" s="434">
        <v>0</v>
      </c>
      <c r="J40" s="368">
        <v>0</v>
      </c>
      <c r="K40" s="434">
        <v>1283.933</v>
      </c>
      <c r="L40" s="368">
        <v>0.02591189579847875</v>
      </c>
      <c r="M40" s="434">
        <v>19430.845</v>
      </c>
      <c r="N40" s="368">
        <v>0.39214665478369337</v>
      </c>
      <c r="O40" s="434">
        <v>670.731</v>
      </c>
      <c r="P40" s="368">
        <v>0.01353646318056273</v>
      </c>
      <c r="Q40" s="434">
        <v>170.569</v>
      </c>
      <c r="R40" s="368">
        <v>0.00344236510351453</v>
      </c>
      <c r="S40" s="434">
        <v>3237.627</v>
      </c>
      <c r="T40" s="368">
        <v>0.06534067856994201</v>
      </c>
    </row>
    <row r="41" spans="1:20" s="194" customFormat="1" ht="12.75">
      <c r="A41" s="590"/>
      <c r="B41" s="592"/>
      <c r="C41" s="219" t="s">
        <v>275</v>
      </c>
      <c r="D41" s="700">
        <v>541141.986</v>
      </c>
      <c r="E41" s="700">
        <v>283269.236</v>
      </c>
      <c r="F41" s="368">
        <v>52.34656399401986</v>
      </c>
      <c r="G41" s="434">
        <v>20.771</v>
      </c>
      <c r="H41" s="368">
        <v>0.0038383641516221215</v>
      </c>
      <c r="I41" s="434">
        <v>21.738</v>
      </c>
      <c r="J41" s="368">
        <v>0.00401706032102266</v>
      </c>
      <c r="K41" s="434">
        <v>17335.111</v>
      </c>
      <c r="L41" s="368">
        <v>3.2034311601170047</v>
      </c>
      <c r="M41" s="434">
        <v>48562.624</v>
      </c>
      <c r="N41" s="368">
        <v>8.974100191146505</v>
      </c>
      <c r="O41" s="434">
        <v>3606.231</v>
      </c>
      <c r="P41" s="368">
        <v>0.6664112364772228</v>
      </c>
      <c r="Q41" s="434">
        <v>108112.743</v>
      </c>
      <c r="R41" s="368">
        <v>19.97862775334531</v>
      </c>
      <c r="S41" s="434">
        <v>80213.532</v>
      </c>
      <c r="T41" s="368">
        <v>14.82301024042145</v>
      </c>
    </row>
    <row r="42" spans="1:20" s="194" customFormat="1" ht="12.75">
      <c r="A42" s="591"/>
      <c r="B42" s="300" t="s">
        <v>313</v>
      </c>
      <c r="C42" s="301"/>
      <c r="D42" s="700">
        <v>95885.58399999999</v>
      </c>
      <c r="E42" s="701">
        <v>26947.603</v>
      </c>
      <c r="F42" s="432">
        <v>28.10391497433024</v>
      </c>
      <c r="G42" s="431">
        <v>0</v>
      </c>
      <c r="H42" s="432">
        <v>0</v>
      </c>
      <c r="I42" s="431">
        <v>0</v>
      </c>
      <c r="J42" s="432">
        <v>0</v>
      </c>
      <c r="K42" s="431">
        <v>24557.265</v>
      </c>
      <c r="L42" s="432">
        <v>25.611008428545425</v>
      </c>
      <c r="M42" s="431">
        <v>19344.908</v>
      </c>
      <c r="N42" s="432">
        <v>20.174991060178556</v>
      </c>
      <c r="O42" s="431">
        <v>498.976</v>
      </c>
      <c r="P42" s="432">
        <v>0.5203868810977884</v>
      </c>
      <c r="Q42" s="431">
        <v>175.473</v>
      </c>
      <c r="R42" s="432">
        <v>0.18300248345987027</v>
      </c>
      <c r="S42" s="431">
        <v>24361.359</v>
      </c>
      <c r="T42" s="432">
        <v>25.406696172388127</v>
      </c>
    </row>
    <row r="43" spans="1:20" s="194" customFormat="1" ht="12.75">
      <c r="A43" s="298" t="s">
        <v>291</v>
      </c>
      <c r="B43" s="298"/>
      <c r="C43" s="299"/>
      <c r="D43" s="699">
        <v>1783272.76</v>
      </c>
      <c r="E43" s="697" t="s">
        <v>449</v>
      </c>
      <c r="F43" s="432">
        <v>46.319351449073885</v>
      </c>
      <c r="G43" s="431">
        <v>72625.954</v>
      </c>
      <c r="H43" s="432">
        <v>4.072621733985327</v>
      </c>
      <c r="I43" s="431">
        <v>85720.837</v>
      </c>
      <c r="J43" s="432">
        <v>4.806939180745406</v>
      </c>
      <c r="K43" s="697" t="s">
        <v>450</v>
      </c>
      <c r="L43" s="432">
        <v>15.887504332203223</v>
      </c>
      <c r="M43" s="431">
        <v>149248.094</v>
      </c>
      <c r="N43" s="432">
        <v>8.369336275848232</v>
      </c>
      <c r="O43" s="431">
        <v>56079.995</v>
      </c>
      <c r="P43" s="432">
        <v>3.144779433517506</v>
      </c>
      <c r="Q43" s="431">
        <v>113994.425</v>
      </c>
      <c r="R43" s="432">
        <v>6.392427875138966</v>
      </c>
      <c r="S43" s="697" t="s">
        <v>453</v>
      </c>
      <c r="T43" s="432">
        <v>11.007039719487443</v>
      </c>
    </row>
    <row r="44" spans="1:20" s="254" customFormat="1" ht="12.75">
      <c r="A44" s="302" t="s">
        <v>10</v>
      </c>
      <c r="B44" s="302"/>
      <c r="C44" s="302"/>
      <c r="D44" s="303">
        <v>15968470.851</v>
      </c>
      <c r="E44" s="304">
        <v>11581623.386</v>
      </c>
      <c r="F44" s="305">
        <v>72.52806792877553</v>
      </c>
      <c r="G44" s="304">
        <v>116316.695</v>
      </c>
      <c r="H44" s="306">
        <v>0.7284147372991313</v>
      </c>
      <c r="I44" s="304">
        <v>124454.313</v>
      </c>
      <c r="J44" s="305">
        <v>0.7793752711907681</v>
      </c>
      <c r="K44" s="304">
        <v>1521799.375</v>
      </c>
      <c r="L44" s="305">
        <v>9.530025693754514</v>
      </c>
      <c r="M44" s="304">
        <v>734118.93</v>
      </c>
      <c r="N44" s="305">
        <v>4.597302627471227</v>
      </c>
      <c r="O44" s="304">
        <v>164785.304</v>
      </c>
      <c r="P44" s="305">
        <v>1.0319416651575037</v>
      </c>
      <c r="Q44" s="304">
        <v>853208.5469999999</v>
      </c>
      <c r="R44" s="305">
        <v>5.343082346213314</v>
      </c>
      <c r="S44" s="304">
        <v>872164.301</v>
      </c>
      <c r="T44" s="305">
        <v>5.461789730138012</v>
      </c>
    </row>
    <row r="45" spans="1:20" s="369" customFormat="1" ht="12.75">
      <c r="A45" s="704" t="s">
        <v>454</v>
      </c>
      <c r="B45" s="702"/>
      <c r="C45" s="702"/>
      <c r="D45" s="703"/>
      <c r="E45" s="349"/>
      <c r="F45" s="350"/>
      <c r="G45" s="349"/>
      <c r="H45" s="350"/>
      <c r="I45" s="349"/>
      <c r="J45" s="350"/>
      <c r="K45" s="349"/>
      <c r="L45" s="350"/>
      <c r="M45" s="349"/>
      <c r="N45" s="350"/>
      <c r="O45" s="349"/>
      <c r="P45" s="350"/>
      <c r="Q45" s="349"/>
      <c r="R45" s="350"/>
      <c r="S45" s="349"/>
      <c r="T45" s="350"/>
    </row>
    <row r="46" spans="1:20" s="275" customFormat="1" ht="11.25">
      <c r="A46" s="271" t="s">
        <v>404</v>
      </c>
      <c r="B46" s="271"/>
      <c r="C46" s="271"/>
      <c r="D46" s="272"/>
      <c r="E46" s="272"/>
      <c r="F46" s="273"/>
      <c r="G46" s="274"/>
      <c r="H46" s="273"/>
      <c r="I46" s="274"/>
      <c r="J46" s="273"/>
      <c r="K46" s="274"/>
      <c r="L46" s="273"/>
      <c r="M46" s="274"/>
      <c r="N46" s="273"/>
      <c r="O46" s="274"/>
      <c r="P46" s="273"/>
      <c r="Q46" s="274"/>
      <c r="R46" s="273"/>
      <c r="S46" s="274"/>
      <c r="T46" s="273"/>
    </row>
    <row r="47" ht="12.75">
      <c r="A47" s="259" t="s">
        <v>455</v>
      </c>
    </row>
  </sheetData>
  <mergeCells count="26">
    <mergeCell ref="B25:B38"/>
    <mergeCell ref="A24:A42"/>
    <mergeCell ref="D3:E3"/>
    <mergeCell ref="B40:B41"/>
    <mergeCell ref="A5:Q5"/>
    <mergeCell ref="E20:T20"/>
    <mergeCell ref="E21:F21"/>
    <mergeCell ref="G21:H21"/>
    <mergeCell ref="Q21:R21"/>
    <mergeCell ref="A19:T19"/>
    <mergeCell ref="A2:C4"/>
    <mergeCell ref="S21:T21"/>
    <mergeCell ref="N2:Q2"/>
    <mergeCell ref="O21:P21"/>
    <mergeCell ref="A20:C22"/>
    <mergeCell ref="D20:D22"/>
    <mergeCell ref="M21:N21"/>
    <mergeCell ref="I21:J21"/>
    <mergeCell ref="K21:L21"/>
    <mergeCell ref="N4:Q4"/>
    <mergeCell ref="D2:I2"/>
    <mergeCell ref="J2:M2"/>
    <mergeCell ref="J3:K3"/>
    <mergeCell ref="L3:M3"/>
    <mergeCell ref="F3:G3"/>
    <mergeCell ref="H3:I3"/>
  </mergeCells>
  <printOptions horizontalCentered="1"/>
  <pageMargins left="0.42" right="0.31" top="0.68" bottom="0.5905511811023623" header="0.5" footer="0.3937007874015748"/>
  <pageSetup horizontalDpi="600" verticalDpi="600" orientation="landscape" paperSize="9" scale="70" r:id="rId1"/>
  <headerFooter alignWithMargins="0">
    <oddFooter>&amp;L&amp;"Times New Roman,Regular"&amp;11 20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55"/>
  <sheetViews>
    <sheetView workbookViewId="0" topLeftCell="A13">
      <selection activeCell="H53" sqref="H53"/>
    </sheetView>
  </sheetViews>
  <sheetFormatPr defaultColWidth="9.140625" defaultRowHeight="12.75"/>
  <cols>
    <col min="1" max="1" width="1.28515625" style="2" customWidth="1"/>
    <col min="2" max="2" width="1.421875" style="2" customWidth="1"/>
    <col min="3" max="3" width="38.57421875" style="2" customWidth="1"/>
    <col min="4" max="4" width="11.421875" style="0" customWidth="1"/>
    <col min="5" max="5" width="10.8515625" style="0" customWidth="1"/>
    <col min="6" max="6" width="9.28125" style="0" customWidth="1"/>
    <col min="7" max="7" width="10.00390625" style="0" customWidth="1"/>
    <col min="8" max="8" width="9.28125" style="0" customWidth="1"/>
    <col min="9" max="9" width="10.00390625" style="0" customWidth="1"/>
    <col min="10" max="10" width="9.28125" style="0" customWidth="1"/>
    <col min="11" max="11" width="9.57421875" style="0" customWidth="1"/>
    <col min="12" max="12" width="10.421875" style="0" customWidth="1"/>
    <col min="13" max="13" width="9.7109375" style="0" customWidth="1"/>
    <col min="15" max="15" width="8.8515625" style="0" customWidth="1"/>
    <col min="19" max="19" width="11.7109375" style="0" bestFit="1" customWidth="1"/>
  </cols>
  <sheetData>
    <row r="1" spans="1:17" ht="17.25" customHeight="1">
      <c r="A1" s="612" t="s">
        <v>283</v>
      </c>
      <c r="B1" s="612"/>
      <c r="C1" s="612"/>
      <c r="M1" s="132"/>
      <c r="P1" s="147"/>
      <c r="Q1" s="11" t="s">
        <v>168</v>
      </c>
    </row>
    <row r="2" spans="1:17" ht="12" customHeight="1">
      <c r="A2" s="571" t="s">
        <v>119</v>
      </c>
      <c r="B2" s="571"/>
      <c r="C2" s="571"/>
      <c r="D2" s="508">
        <v>2007</v>
      </c>
      <c r="E2" s="509"/>
      <c r="F2" s="509"/>
      <c r="G2" s="509"/>
      <c r="H2" s="509"/>
      <c r="I2" s="510"/>
      <c r="J2" s="508">
        <v>2008</v>
      </c>
      <c r="K2" s="509"/>
      <c r="L2" s="509"/>
      <c r="M2" s="510"/>
      <c r="N2" s="522" t="s">
        <v>412</v>
      </c>
      <c r="O2" s="523"/>
      <c r="P2" s="523"/>
      <c r="Q2" s="524"/>
    </row>
    <row r="3" spans="1:17" s="16" customFormat="1" ht="12" customHeight="1">
      <c r="A3" s="571"/>
      <c r="B3" s="571"/>
      <c r="C3" s="571"/>
      <c r="D3" s="570" t="s">
        <v>368</v>
      </c>
      <c r="E3" s="570"/>
      <c r="F3" s="570" t="s">
        <v>380</v>
      </c>
      <c r="G3" s="570"/>
      <c r="H3" s="570" t="s">
        <v>396</v>
      </c>
      <c r="I3" s="570"/>
      <c r="J3" s="570" t="s">
        <v>401</v>
      </c>
      <c r="K3" s="570"/>
      <c r="L3" s="570" t="s">
        <v>411</v>
      </c>
      <c r="M3" s="570"/>
      <c r="N3" s="153" t="s">
        <v>369</v>
      </c>
      <c r="O3" s="153" t="s">
        <v>385</v>
      </c>
      <c r="P3" s="153" t="s">
        <v>397</v>
      </c>
      <c r="Q3" s="153" t="s">
        <v>402</v>
      </c>
    </row>
    <row r="4" spans="1:17" s="16" customFormat="1" ht="12" customHeight="1" thickBot="1">
      <c r="A4" s="572"/>
      <c r="B4" s="572"/>
      <c r="C4" s="572"/>
      <c r="D4" s="152" t="s">
        <v>53</v>
      </c>
      <c r="E4" s="152" t="s">
        <v>67</v>
      </c>
      <c r="F4" s="152" t="s">
        <v>53</v>
      </c>
      <c r="G4" s="152" t="s">
        <v>67</v>
      </c>
      <c r="H4" s="152" t="s">
        <v>53</v>
      </c>
      <c r="I4" s="152" t="s">
        <v>67</v>
      </c>
      <c r="J4" s="152" t="s">
        <v>53</v>
      </c>
      <c r="K4" s="152" t="s">
        <v>67</v>
      </c>
      <c r="L4" s="152" t="s">
        <v>53</v>
      </c>
      <c r="M4" s="152" t="s">
        <v>67</v>
      </c>
      <c r="N4" s="560" t="s">
        <v>67</v>
      </c>
      <c r="O4" s="560"/>
      <c r="P4" s="560"/>
      <c r="Q4" s="560"/>
    </row>
    <row r="5" spans="1:17" s="16" customFormat="1" ht="12" customHeight="1" thickTop="1">
      <c r="A5" s="593" t="s">
        <v>266</v>
      </c>
      <c r="B5" s="594"/>
      <c r="C5" s="594"/>
      <c r="D5" s="594"/>
      <c r="E5" s="594"/>
      <c r="F5" s="594"/>
      <c r="G5" s="594"/>
      <c r="H5" s="594"/>
      <c r="I5" s="594"/>
      <c r="J5" s="594"/>
      <c r="K5" s="594"/>
      <c r="L5" s="594"/>
      <c r="M5" s="594"/>
      <c r="N5" s="594"/>
      <c r="O5" s="594"/>
      <c r="P5" s="594"/>
      <c r="Q5" s="595"/>
    </row>
    <row r="6" spans="1:17" s="16" customFormat="1" ht="12" customHeight="1">
      <c r="A6" s="596" t="s">
        <v>5</v>
      </c>
      <c r="B6" s="597"/>
      <c r="C6" s="598"/>
      <c r="D6" s="191">
        <v>13093435.412</v>
      </c>
      <c r="E6" s="50">
        <f aca="true" t="shared" si="0" ref="E6:E13">D6/$D$11*100</f>
        <v>99.29382031489439</v>
      </c>
      <c r="F6" s="191">
        <v>14048941.097</v>
      </c>
      <c r="G6" s="50">
        <f aca="true" t="shared" si="1" ref="G6:G13">F6/$F$11*100</f>
        <v>99.30204399531304</v>
      </c>
      <c r="H6" s="191">
        <v>14808471.757</v>
      </c>
      <c r="I6" s="50">
        <f aca="true" t="shared" si="2" ref="I6:I13">H6/$H$11*100</f>
        <v>99.2025788222217</v>
      </c>
      <c r="J6" s="191">
        <v>15024302.436</v>
      </c>
      <c r="K6" s="50">
        <f aca="true" t="shared" si="3" ref="K6:K13">J6/$J$11*100</f>
        <v>98.79695891858495</v>
      </c>
      <c r="L6" s="191">
        <v>15749370.638</v>
      </c>
      <c r="M6" s="166">
        <f aca="true" t="shared" si="4" ref="M6:M13">L6/$L$11*100</f>
        <v>98.62393005210282</v>
      </c>
      <c r="N6" s="228">
        <f aca="true" t="shared" si="5" ref="N6:N14">IF(D6=0,"-",L6/D6*100-100)</f>
        <v>20.284479530604045</v>
      </c>
      <c r="O6" s="228">
        <f aca="true" t="shared" si="6" ref="O6:O14">IF(F6=0,"-",L6/F6*100-100)</f>
        <v>12.103613569588603</v>
      </c>
      <c r="P6" s="228">
        <f aca="true" t="shared" si="7" ref="P6:P14">IF(H6=0,"-",L6/H6*100-100)</f>
        <v>6.353787861703125</v>
      </c>
      <c r="Q6" s="228">
        <f aca="true" t="shared" si="8" ref="Q6:Q14">IF(J6=0,"-",L6/J6*100-100)</f>
        <v>4.825969159557459</v>
      </c>
    </row>
    <row r="7" spans="1:17" s="16" customFormat="1" ht="12" customHeight="1">
      <c r="A7" s="62" t="s">
        <v>6</v>
      </c>
      <c r="B7" s="73"/>
      <c r="C7" s="73"/>
      <c r="D7" s="191">
        <v>39291.265</v>
      </c>
      <c r="E7" s="50">
        <f t="shared" si="0"/>
        <v>0.297964566524636</v>
      </c>
      <c r="F7" s="191">
        <v>41258.346</v>
      </c>
      <c r="G7" s="50">
        <f t="shared" si="1"/>
        <v>0.2916261134115457</v>
      </c>
      <c r="H7" s="191">
        <v>63159.633</v>
      </c>
      <c r="I7" s="50">
        <f t="shared" si="2"/>
        <v>0.4231090536471687</v>
      </c>
      <c r="J7" s="191">
        <v>111885.874</v>
      </c>
      <c r="K7" s="166">
        <f t="shared" si="3"/>
        <v>0.735740254446777</v>
      </c>
      <c r="L7" s="191">
        <v>128958.271</v>
      </c>
      <c r="M7" s="166">
        <f t="shared" si="4"/>
        <v>0.8075479199186091</v>
      </c>
      <c r="N7" s="228">
        <f t="shared" si="5"/>
        <v>228.21104385414924</v>
      </c>
      <c r="O7" s="228">
        <f t="shared" si="6"/>
        <v>212.56287152180067</v>
      </c>
      <c r="P7" s="228">
        <f t="shared" si="7"/>
        <v>104.17830958580777</v>
      </c>
      <c r="Q7" s="228">
        <f t="shared" si="8"/>
        <v>15.258760011116323</v>
      </c>
    </row>
    <row r="8" spans="1:17" s="447" customFormat="1" ht="12" customHeight="1">
      <c r="A8" s="97" t="s">
        <v>7</v>
      </c>
      <c r="B8" s="97"/>
      <c r="C8" s="97"/>
      <c r="D8" s="191">
        <v>25966.747</v>
      </c>
      <c r="E8" s="94">
        <f t="shared" si="0"/>
        <v>0.19691833576521123</v>
      </c>
      <c r="F8" s="191">
        <v>24779.442</v>
      </c>
      <c r="G8" s="94">
        <f t="shared" si="1"/>
        <v>0.17514837756624613</v>
      </c>
      <c r="H8" s="191">
        <v>31225.278</v>
      </c>
      <c r="I8" s="94">
        <f t="shared" si="2"/>
        <v>0.20917945841214364</v>
      </c>
      <c r="J8" s="191">
        <v>36540.111</v>
      </c>
      <c r="K8" s="94">
        <f t="shared" si="3"/>
        <v>0.24028082905848755</v>
      </c>
      <c r="L8" s="191">
        <v>51489.444</v>
      </c>
      <c r="M8" s="220">
        <f t="shared" si="4"/>
        <v>0.32243138092294765</v>
      </c>
      <c r="N8" s="456">
        <f t="shared" si="5"/>
        <v>98.28992826864297</v>
      </c>
      <c r="O8" s="456">
        <f t="shared" si="6"/>
        <v>107.79097446988519</v>
      </c>
      <c r="P8" s="456">
        <f t="shared" si="7"/>
        <v>64.89667121618584</v>
      </c>
      <c r="Q8" s="456">
        <f t="shared" si="8"/>
        <v>40.91211709783806</v>
      </c>
    </row>
    <row r="9" spans="1:17" s="447" customFormat="1" ht="12" customHeight="1">
      <c r="A9" s="97" t="s">
        <v>8</v>
      </c>
      <c r="B9" s="97"/>
      <c r="C9" s="97"/>
      <c r="D9" s="191">
        <v>7425.182</v>
      </c>
      <c r="E9" s="94">
        <f t="shared" si="0"/>
        <v>0.056308727550424494</v>
      </c>
      <c r="F9" s="191">
        <v>9994.632</v>
      </c>
      <c r="G9" s="94">
        <f t="shared" si="1"/>
        <v>0.07064499592733708</v>
      </c>
      <c r="H9" s="191">
        <v>8536.864</v>
      </c>
      <c r="I9" s="94">
        <f t="shared" si="2"/>
        <v>0.057188813116671885</v>
      </c>
      <c r="J9" s="191">
        <v>15313.577</v>
      </c>
      <c r="K9" s="94">
        <f t="shared" si="3"/>
        <v>0.10069917350308505</v>
      </c>
      <c r="L9" s="191">
        <v>16528.019</v>
      </c>
      <c r="M9" s="220">
        <f t="shared" si="4"/>
        <v>0.10349989388292319</v>
      </c>
      <c r="N9" s="456">
        <f t="shared" si="5"/>
        <v>122.59412631232473</v>
      </c>
      <c r="O9" s="456">
        <f t="shared" si="6"/>
        <v>65.36896005775901</v>
      </c>
      <c r="P9" s="456">
        <f t="shared" si="7"/>
        <v>93.60761750450752</v>
      </c>
      <c r="Q9" s="456">
        <f t="shared" si="8"/>
        <v>7.9304920071907645</v>
      </c>
    </row>
    <row r="10" spans="1:17" s="16" customFormat="1" ht="12" customHeight="1">
      <c r="A10" s="63" t="s">
        <v>9</v>
      </c>
      <c r="B10" s="63"/>
      <c r="C10" s="63"/>
      <c r="D10" s="191">
        <v>20437.587</v>
      </c>
      <c r="E10" s="50">
        <f t="shared" si="0"/>
        <v>0.15498805526532516</v>
      </c>
      <c r="F10" s="191">
        <v>22712.202</v>
      </c>
      <c r="G10" s="50">
        <f t="shared" si="1"/>
        <v>0.16053651778183103</v>
      </c>
      <c r="H10" s="191">
        <v>16113.326</v>
      </c>
      <c r="I10" s="50">
        <f t="shared" si="2"/>
        <v>0.10794385260231511</v>
      </c>
      <c r="J10" s="191">
        <v>19209.926</v>
      </c>
      <c r="K10" s="50">
        <f t="shared" si="3"/>
        <v>0.1263208244066964</v>
      </c>
      <c r="L10" s="191">
        <v>22770.484</v>
      </c>
      <c r="M10" s="166">
        <f t="shared" si="4"/>
        <v>0.14259075317270634</v>
      </c>
      <c r="N10" s="228">
        <f t="shared" si="5"/>
        <v>11.414737953164433</v>
      </c>
      <c r="O10" s="228">
        <f t="shared" si="6"/>
        <v>0.25661096180810716</v>
      </c>
      <c r="P10" s="228">
        <f t="shared" si="7"/>
        <v>41.314611272682015</v>
      </c>
      <c r="Q10" s="228">
        <f t="shared" si="8"/>
        <v>18.53499071261389</v>
      </c>
    </row>
    <row r="11" spans="1:17" s="16" customFormat="1" ht="12" customHeight="1">
      <c r="A11" s="205" t="s">
        <v>167</v>
      </c>
      <c r="B11" s="103"/>
      <c r="C11" s="103"/>
      <c r="D11" s="104">
        <v>13186556.193000002</v>
      </c>
      <c r="E11" s="175">
        <f t="shared" si="0"/>
        <v>100</v>
      </c>
      <c r="F11" s="104">
        <f>F6+F7++F8+F9+F10</f>
        <v>14147685.718999999</v>
      </c>
      <c r="G11" s="175">
        <f t="shared" si="1"/>
        <v>100</v>
      </c>
      <c r="H11" s="104">
        <f>H6+H7+H8+H9+H10</f>
        <v>14927506.858</v>
      </c>
      <c r="I11" s="175">
        <f t="shared" si="2"/>
        <v>100</v>
      </c>
      <c r="J11" s="104">
        <f>J6+J7+J8+J9+J10</f>
        <v>15207251.924</v>
      </c>
      <c r="K11" s="175">
        <f t="shared" si="3"/>
        <v>100</v>
      </c>
      <c r="L11" s="104">
        <f>L6+L7+L8+L9+L10</f>
        <v>15969116.855999999</v>
      </c>
      <c r="M11" s="215">
        <f t="shared" si="4"/>
        <v>100</v>
      </c>
      <c r="N11" s="229">
        <f t="shared" si="5"/>
        <v>21.10149626842754</v>
      </c>
      <c r="O11" s="229">
        <f t="shared" si="6"/>
        <v>12.874410509090282</v>
      </c>
      <c r="P11" s="229">
        <f t="shared" si="7"/>
        <v>6.977789445407453</v>
      </c>
      <c r="Q11" s="229">
        <f t="shared" si="8"/>
        <v>5.009879074848669</v>
      </c>
    </row>
    <row r="12" spans="1:17" s="16" customFormat="1" ht="12" customHeight="1">
      <c r="A12" s="63" t="s">
        <v>426</v>
      </c>
      <c r="B12" s="67"/>
      <c r="C12" s="92"/>
      <c r="D12" s="74">
        <v>65593.226</v>
      </c>
      <c r="E12" s="50">
        <f t="shared" si="0"/>
        <v>0.49742499133185153</v>
      </c>
      <c r="F12" s="74">
        <v>72397.608</v>
      </c>
      <c r="G12" s="50">
        <f t="shared" si="1"/>
        <v>0.5117275675891766</v>
      </c>
      <c r="H12" s="74">
        <v>72530.06</v>
      </c>
      <c r="I12" s="50">
        <f t="shared" si="2"/>
        <v>0.48588194056751977</v>
      </c>
      <c r="J12" s="74">
        <v>85548.905</v>
      </c>
      <c r="K12" s="50">
        <f t="shared" si="3"/>
        <v>0.5625533490701708</v>
      </c>
      <c r="L12" s="74">
        <v>97289.826</v>
      </c>
      <c r="M12" s="166">
        <f t="shared" si="4"/>
        <v>0.6092373603205601</v>
      </c>
      <c r="N12" s="228">
        <f t="shared" si="5"/>
        <v>48.3229777416345</v>
      </c>
      <c r="O12" s="228">
        <f t="shared" si="6"/>
        <v>34.38265253183502</v>
      </c>
      <c r="P12" s="228">
        <f t="shared" si="7"/>
        <v>34.13724737026277</v>
      </c>
      <c r="Q12" s="228">
        <f t="shared" si="8"/>
        <v>13.724221250990894</v>
      </c>
    </row>
    <row r="13" spans="1:17" s="16" customFormat="1" ht="12" customHeight="1">
      <c r="A13" s="34" t="s">
        <v>427</v>
      </c>
      <c r="B13" s="224"/>
      <c r="C13" s="116"/>
      <c r="D13" s="31">
        <v>8256.08</v>
      </c>
      <c r="E13" s="50">
        <f t="shared" si="0"/>
        <v>0.06260982685064267</v>
      </c>
      <c r="F13" s="31">
        <v>8798.282</v>
      </c>
      <c r="G13" s="50">
        <f t="shared" si="1"/>
        <v>0.06218884257645135</v>
      </c>
      <c r="H13" s="31">
        <v>9973.044</v>
      </c>
      <c r="I13" s="50">
        <f t="shared" si="2"/>
        <v>0.06680984369908505</v>
      </c>
      <c r="J13" s="31">
        <v>11450.98</v>
      </c>
      <c r="K13" s="50">
        <f t="shared" si="3"/>
        <v>0.07529946934020423</v>
      </c>
      <c r="L13" s="31">
        <v>14309.555</v>
      </c>
      <c r="M13" s="166">
        <f t="shared" si="4"/>
        <v>0.0896076791787239</v>
      </c>
      <c r="N13" s="228">
        <f>IF(D13=0,"-",L13/D13*100-100)</f>
        <v>73.32141888160001</v>
      </c>
      <c r="O13" s="228">
        <f>IF(F13=0,"-",L13/F13*100-100)</f>
        <v>62.640331373784136</v>
      </c>
      <c r="P13" s="228">
        <f>IF(H13=0,"-",L13/H13*100-100)</f>
        <v>43.48232094433757</v>
      </c>
      <c r="Q13" s="228">
        <f>IF(J13=0,"-",L13/J13*100-100)</f>
        <v>24.963583902862467</v>
      </c>
    </row>
    <row r="14" spans="1:17" ht="12.75" customHeight="1" thickBot="1">
      <c r="A14" s="201" t="s">
        <v>233</v>
      </c>
      <c r="B14" s="216"/>
      <c r="C14" s="217"/>
      <c r="D14" s="87">
        <f>D11-D12-D13</f>
        <v>13112706.887000002</v>
      </c>
      <c r="E14" s="88" t="s">
        <v>59</v>
      </c>
      <c r="F14" s="87">
        <f>F11-F12-F13</f>
        <v>14066489.829</v>
      </c>
      <c r="G14" s="88" t="s">
        <v>59</v>
      </c>
      <c r="H14" s="87">
        <f>H11-H12-H13</f>
        <v>14845003.753999999</v>
      </c>
      <c r="I14" s="88" t="s">
        <v>59</v>
      </c>
      <c r="J14" s="87">
        <f>J11-J12-J13</f>
        <v>15110252.039</v>
      </c>
      <c r="K14" s="88" t="s">
        <v>59</v>
      </c>
      <c r="L14" s="87">
        <f>L11-L12-L13</f>
        <v>15857517.475</v>
      </c>
      <c r="M14" s="218" t="s">
        <v>59</v>
      </c>
      <c r="N14" s="230">
        <f t="shared" si="5"/>
        <v>20.932448285877683</v>
      </c>
      <c r="O14" s="230">
        <f t="shared" si="6"/>
        <v>12.73258409008018</v>
      </c>
      <c r="P14" s="230">
        <f t="shared" si="7"/>
        <v>6.820568979156903</v>
      </c>
      <c r="Q14" s="230">
        <f t="shared" si="8"/>
        <v>4.945420063618286</v>
      </c>
    </row>
    <row r="15" spans="1:17" s="16" customFormat="1" ht="13.5" customHeight="1" thickTop="1">
      <c r="A15" s="609" t="s">
        <v>400</v>
      </c>
      <c r="B15" s="610"/>
      <c r="C15" s="610"/>
      <c r="D15" s="610"/>
      <c r="E15" s="610"/>
      <c r="F15" s="610"/>
      <c r="G15" s="610"/>
      <c r="H15" s="610"/>
      <c r="I15" s="610"/>
      <c r="J15" s="610"/>
      <c r="K15" s="610"/>
      <c r="L15" s="610"/>
      <c r="M15" s="610"/>
      <c r="N15" s="610"/>
      <c r="O15" s="610"/>
      <c r="P15" s="610"/>
      <c r="Q15" s="611"/>
    </row>
    <row r="16" spans="1:19" s="194" customFormat="1" ht="12.75">
      <c r="A16" s="219" t="s">
        <v>246</v>
      </c>
      <c r="B16" s="219"/>
      <c r="C16" s="219"/>
      <c r="D16" s="191">
        <v>12545358.326</v>
      </c>
      <c r="E16" s="220">
        <f aca="true" t="shared" si="9" ref="E16:E22">D16/$D$22*100</f>
        <v>95.13400125286634</v>
      </c>
      <c r="F16" s="191">
        <v>13130244</v>
      </c>
      <c r="G16" s="220">
        <f aca="true" t="shared" si="10" ref="G16:G22">F16/$F$22*100</f>
        <v>92.80285151511288</v>
      </c>
      <c r="H16" s="191">
        <v>13912866.234</v>
      </c>
      <c r="I16" s="220">
        <f aca="true" t="shared" si="11" ref="I16:I22">H16/$H$22*100</f>
        <v>93.19744382758256</v>
      </c>
      <c r="J16" s="191">
        <v>13826276.113000002</v>
      </c>
      <c r="K16" s="220">
        <f>J16/$J$22*100</f>
        <v>90.92066079812409</v>
      </c>
      <c r="L16" s="705" t="s">
        <v>456</v>
      </c>
      <c r="M16" s="220">
        <v>89.50741297251344</v>
      </c>
      <c r="N16" s="231">
        <v>13.930306162543957</v>
      </c>
      <c r="O16" s="231">
        <v>8.855289741759549</v>
      </c>
      <c r="P16" s="231">
        <v>2.7319957628222085</v>
      </c>
      <c r="Q16" s="231">
        <v>3.3753776735385657</v>
      </c>
      <c r="R16" s="351"/>
      <c r="S16" s="479"/>
    </row>
    <row r="17" spans="1:19" s="340" customFormat="1" ht="12.75">
      <c r="A17" s="219" t="s">
        <v>247</v>
      </c>
      <c r="B17" s="219"/>
      <c r="C17" s="219"/>
      <c r="D17" s="191">
        <v>478813.657</v>
      </c>
      <c r="E17" s="220">
        <f t="shared" si="9"/>
        <v>3.6309412502409795</v>
      </c>
      <c r="F17" s="191">
        <v>788909</v>
      </c>
      <c r="G17" s="220">
        <f t="shared" si="10"/>
        <v>5.575905884607795</v>
      </c>
      <c r="H17" s="191">
        <v>728662.034</v>
      </c>
      <c r="I17" s="220">
        <f t="shared" si="11"/>
        <v>4.881053108744139</v>
      </c>
      <c r="J17" s="191">
        <v>856972.1419999999</v>
      </c>
      <c r="K17" s="220">
        <f aca="true" t="shared" si="12" ref="K17:K22">J17/$J$22*100</f>
        <v>5.635391105994456</v>
      </c>
      <c r="L17" s="706" t="s">
        <v>457</v>
      </c>
      <c r="M17" s="220">
        <v>6.561392614086064</v>
      </c>
      <c r="N17" s="231">
        <v>118.82292864507832</v>
      </c>
      <c r="O17" s="231">
        <v>32.810510084179555</v>
      </c>
      <c r="P17" s="231">
        <v>43.79149977779687</v>
      </c>
      <c r="Q17" s="231">
        <v>22.262325185361775</v>
      </c>
      <c r="R17" s="351"/>
      <c r="S17" s="479"/>
    </row>
    <row r="18" spans="1:19" ht="12.75">
      <c r="A18" s="117" t="s">
        <v>250</v>
      </c>
      <c r="B18" s="117"/>
      <c r="C18" s="117"/>
      <c r="D18" s="49">
        <v>90248.773</v>
      </c>
      <c r="E18" s="220">
        <f t="shared" si="9"/>
        <v>0.6843747831305788</v>
      </c>
      <c r="F18" s="56">
        <v>127635</v>
      </c>
      <c r="G18" s="220">
        <f t="shared" si="10"/>
        <v>0.9021075277147501</v>
      </c>
      <c r="H18" s="49">
        <v>173198.396</v>
      </c>
      <c r="I18" s="220">
        <f t="shared" si="11"/>
        <v>1.1601957145818556</v>
      </c>
      <c r="J18" s="49">
        <v>305192.122</v>
      </c>
      <c r="K18" s="220">
        <f t="shared" si="12"/>
        <v>2.0069228457351365</v>
      </c>
      <c r="L18" s="706" t="s">
        <v>458</v>
      </c>
      <c r="M18" s="220">
        <v>1.8601789349253703</v>
      </c>
      <c r="N18" s="231">
        <v>229.13702992948168</v>
      </c>
      <c r="O18" s="231">
        <v>132.72780271869001</v>
      </c>
      <c r="P18" s="231">
        <v>71.50397339707465</v>
      </c>
      <c r="Q18" s="231">
        <v>-2.6704460608586658</v>
      </c>
      <c r="R18" s="351"/>
      <c r="S18" s="479"/>
    </row>
    <row r="19" spans="1:19" ht="12.75">
      <c r="A19" s="117" t="s">
        <v>248</v>
      </c>
      <c r="B19" s="117"/>
      <c r="C19" s="117"/>
      <c r="D19" s="49">
        <v>21486.413</v>
      </c>
      <c r="E19" s="220">
        <f t="shared" si="9"/>
        <v>0.16293583556121088</v>
      </c>
      <c r="F19" s="56">
        <v>39759</v>
      </c>
      <c r="G19" s="220">
        <f t="shared" si="10"/>
        <v>0.28101142472214324</v>
      </c>
      <c r="H19" s="49">
        <v>56736.779</v>
      </c>
      <c r="I19" s="220">
        <f t="shared" si="11"/>
        <v>0.3800599161147995</v>
      </c>
      <c r="J19" s="49">
        <v>124921.445</v>
      </c>
      <c r="K19" s="220">
        <f t="shared" si="12"/>
        <v>0.8214750113790464</v>
      </c>
      <c r="L19" s="706" t="s">
        <v>459</v>
      </c>
      <c r="M19" s="220">
        <v>1.1753650349572848</v>
      </c>
      <c r="N19" s="231">
        <v>773.5186417574678</v>
      </c>
      <c r="O19" s="231">
        <v>372.06374154279536</v>
      </c>
      <c r="P19" s="231">
        <v>230.80450865918914</v>
      </c>
      <c r="Q19" s="231">
        <v>50.24467816554633</v>
      </c>
      <c r="R19" s="351"/>
      <c r="S19" s="479"/>
    </row>
    <row r="20" spans="1:19" ht="12.75">
      <c r="A20" s="117" t="s">
        <v>249</v>
      </c>
      <c r="B20" s="117"/>
      <c r="C20" s="117"/>
      <c r="D20" s="49">
        <v>37196.971</v>
      </c>
      <c r="E20" s="220">
        <f t="shared" si="9"/>
        <v>0.282072189072747</v>
      </c>
      <c r="F20" s="56">
        <v>52514</v>
      </c>
      <c r="G20" s="220">
        <f t="shared" si="10"/>
        <v>0.3711621006025964</v>
      </c>
      <c r="H20" s="49">
        <v>55040.563</v>
      </c>
      <c r="I20" s="220">
        <f t="shared" si="11"/>
        <v>0.36869755607189714</v>
      </c>
      <c r="J20" s="49">
        <v>92756.854</v>
      </c>
      <c r="K20" s="220">
        <f t="shared" si="12"/>
        <v>0.6099628265998248</v>
      </c>
      <c r="L20" s="706" t="s">
        <v>460</v>
      </c>
      <c r="M20" s="220">
        <v>0.8927035614751614</v>
      </c>
      <c r="N20" s="231">
        <v>283.23310787859583</v>
      </c>
      <c r="O20" s="231">
        <v>171.45353239136233</v>
      </c>
      <c r="P20" s="231">
        <v>158.99282316570782</v>
      </c>
      <c r="Q20" s="231">
        <v>53.68256021274718</v>
      </c>
      <c r="R20" s="351"/>
      <c r="S20" s="479"/>
    </row>
    <row r="21" spans="1:19" ht="12.75">
      <c r="A21" s="117" t="s">
        <v>308</v>
      </c>
      <c r="B21" s="265"/>
      <c r="C21" s="265"/>
      <c r="D21" s="266">
        <v>13935.363</v>
      </c>
      <c r="E21" s="220">
        <f t="shared" si="9"/>
        <v>0.10567468912813796</v>
      </c>
      <c r="F21" s="266">
        <v>9473.128</v>
      </c>
      <c r="G21" s="267">
        <f t="shared" si="10"/>
        <v>0.06695483276378249</v>
      </c>
      <c r="H21" s="266">
        <v>1873.493</v>
      </c>
      <c r="I21" s="267">
        <f t="shared" si="11"/>
        <v>0.012549876904743995</v>
      </c>
      <c r="J21" s="266">
        <v>849.676</v>
      </c>
      <c r="K21" s="220">
        <f t="shared" si="12"/>
        <v>0.005587412167450533</v>
      </c>
      <c r="L21" s="266">
        <v>470.572</v>
      </c>
      <c r="M21" s="220">
        <v>0.0029468820426880836</v>
      </c>
      <c r="N21" s="231">
        <v>-96.62318089596948</v>
      </c>
      <c r="O21" s="231">
        <v>-95.03255946715805</v>
      </c>
      <c r="P21" s="231">
        <v>-74.88263900639073</v>
      </c>
      <c r="Q21" s="231">
        <v>-44.61747772091951</v>
      </c>
      <c r="R21" s="351"/>
      <c r="S21" s="479"/>
    </row>
    <row r="22" spans="1:19" ht="12.75">
      <c r="A22" s="221" t="s">
        <v>306</v>
      </c>
      <c r="B22" s="221"/>
      <c r="C22" s="221"/>
      <c r="D22" s="104">
        <v>13187039.503</v>
      </c>
      <c r="E22" s="215">
        <f t="shared" si="9"/>
        <v>100</v>
      </c>
      <c r="F22" s="104">
        <v>14148535.078</v>
      </c>
      <c r="G22" s="215">
        <f t="shared" si="10"/>
        <v>100</v>
      </c>
      <c r="H22" s="104">
        <v>14928377.499</v>
      </c>
      <c r="I22" s="215">
        <f t="shared" si="11"/>
        <v>100</v>
      </c>
      <c r="J22" s="104">
        <f>SUM(J16:J21)</f>
        <v>15206968.352000002</v>
      </c>
      <c r="K22" s="341">
        <f t="shared" si="12"/>
        <v>100</v>
      </c>
      <c r="L22" s="104">
        <v>15968470.851</v>
      </c>
      <c r="M22" s="215">
        <v>100</v>
      </c>
      <c r="N22" s="342">
        <v>21.092159065476636</v>
      </c>
      <c r="O22" s="342">
        <v>12.863068600154051</v>
      </c>
      <c r="P22" s="342">
        <v>6.967223009129242</v>
      </c>
      <c r="Q22" s="342">
        <v>5.00758916158226</v>
      </c>
      <c r="R22" s="351"/>
      <c r="S22" s="479"/>
    </row>
    <row r="23" spans="1:19" s="16" customFormat="1" ht="14.25" customHeight="1">
      <c r="A23" s="554" t="s">
        <v>414</v>
      </c>
      <c r="B23" s="554"/>
      <c r="C23" s="554"/>
      <c r="D23" s="554"/>
      <c r="E23" s="554"/>
      <c r="F23" s="554"/>
      <c r="G23" s="554"/>
      <c r="H23" s="554"/>
      <c r="I23" s="554"/>
      <c r="J23" s="554"/>
      <c r="K23" s="554"/>
      <c r="L23" s="554"/>
      <c r="M23" s="554"/>
      <c r="N23" s="554"/>
      <c r="O23" s="554"/>
      <c r="P23" s="554"/>
      <c r="Q23" s="554"/>
      <c r="R23" s="554"/>
      <c r="S23" s="554"/>
    </row>
    <row r="24" spans="1:19" s="194" customFormat="1" ht="12.75">
      <c r="A24" s="617"/>
      <c r="B24" s="618"/>
      <c r="C24" s="619"/>
      <c r="D24" s="602" t="s">
        <v>309</v>
      </c>
      <c r="E24" s="599" t="s">
        <v>382</v>
      </c>
      <c r="F24" s="600"/>
      <c r="G24" s="600"/>
      <c r="H24" s="600"/>
      <c r="I24" s="600"/>
      <c r="J24" s="600"/>
      <c r="K24" s="600"/>
      <c r="L24" s="600"/>
      <c r="M24" s="600"/>
      <c r="N24" s="600"/>
      <c r="O24" s="600"/>
      <c r="P24" s="601"/>
      <c r="Q24" s="343"/>
      <c r="R24" s="343"/>
      <c r="S24" s="343"/>
    </row>
    <row r="25" spans="1:19" s="194" customFormat="1" ht="23.25" customHeight="1">
      <c r="A25" s="620"/>
      <c r="B25" s="621"/>
      <c r="C25" s="622"/>
      <c r="D25" s="603"/>
      <c r="E25" s="605" t="s">
        <v>381</v>
      </c>
      <c r="F25" s="605"/>
      <c r="G25" s="606" t="s">
        <v>383</v>
      </c>
      <c r="H25" s="606"/>
      <c r="I25" s="606" t="s">
        <v>524</v>
      </c>
      <c r="J25" s="606"/>
      <c r="K25" s="607" t="s">
        <v>523</v>
      </c>
      <c r="L25" s="608"/>
      <c r="M25" s="606" t="s">
        <v>384</v>
      </c>
      <c r="N25" s="606"/>
      <c r="O25" s="605" t="s">
        <v>308</v>
      </c>
      <c r="P25" s="605"/>
      <c r="Q25" s="372"/>
      <c r="R25" s="616"/>
      <c r="S25" s="616"/>
    </row>
    <row r="26" spans="1:19" s="356" customFormat="1" ht="24" customHeight="1" thickBot="1">
      <c r="A26" s="623"/>
      <c r="B26" s="624"/>
      <c r="C26" s="625"/>
      <c r="D26" s="604"/>
      <c r="E26" s="195" t="s">
        <v>53</v>
      </c>
      <c r="F26" s="355" t="s">
        <v>403</v>
      </c>
      <c r="G26" s="195" t="s">
        <v>53</v>
      </c>
      <c r="H26" s="355" t="s">
        <v>403</v>
      </c>
      <c r="I26" s="195" t="s">
        <v>53</v>
      </c>
      <c r="J26" s="355" t="s">
        <v>403</v>
      </c>
      <c r="K26" s="195" t="s">
        <v>53</v>
      </c>
      <c r="L26" s="355" t="s">
        <v>403</v>
      </c>
      <c r="M26" s="195" t="s">
        <v>53</v>
      </c>
      <c r="N26" s="355" t="s">
        <v>403</v>
      </c>
      <c r="O26" s="195" t="s">
        <v>53</v>
      </c>
      <c r="P26" s="355" t="s">
        <v>403</v>
      </c>
      <c r="Q26" s="344"/>
      <c r="R26" s="344"/>
      <c r="S26" s="343"/>
    </row>
    <row r="27" spans="1:19" s="356" customFormat="1" ht="12.75" customHeight="1" thickTop="1">
      <c r="A27" s="357" t="s">
        <v>307</v>
      </c>
      <c r="B27" s="358"/>
      <c r="C27" s="358"/>
      <c r="D27" s="359">
        <v>14185198.091</v>
      </c>
      <c r="E27" s="359">
        <v>12677011.838000001</v>
      </c>
      <c r="F27" s="360">
        <v>89.36788726301334</v>
      </c>
      <c r="G27" s="359">
        <v>928586.402</v>
      </c>
      <c r="H27" s="360">
        <v>6.546164502201451</v>
      </c>
      <c r="I27" s="359">
        <v>272630.645</v>
      </c>
      <c r="J27" s="360">
        <v>1.9219375242491283</v>
      </c>
      <c r="K27" s="359">
        <v>171240.438</v>
      </c>
      <c r="L27" s="360">
        <v>1.2071769241533956</v>
      </c>
      <c r="M27" s="359">
        <v>135271.274</v>
      </c>
      <c r="N27" s="360">
        <v>0.9536086357921556</v>
      </c>
      <c r="O27" s="359">
        <v>457.494</v>
      </c>
      <c r="P27" s="360">
        <v>0.003225150590531856</v>
      </c>
      <c r="Q27" s="345"/>
      <c r="R27" s="345"/>
      <c r="S27" s="346"/>
    </row>
    <row r="28" spans="1:19" s="356" customFormat="1" ht="12.75" customHeight="1">
      <c r="A28" s="613"/>
      <c r="B28" s="361" t="s">
        <v>310</v>
      </c>
      <c r="C28" s="362"/>
      <c r="D28" s="363">
        <v>7817077.0879999995</v>
      </c>
      <c r="E28" s="363">
        <v>7178609.9</v>
      </c>
      <c r="F28" s="360">
        <v>91.83240512006577</v>
      </c>
      <c r="G28" s="363">
        <v>419168.98</v>
      </c>
      <c r="H28" s="360">
        <v>5.362221394022922</v>
      </c>
      <c r="I28" s="363">
        <v>92014.813</v>
      </c>
      <c r="J28" s="360">
        <v>1.1770999820540595</v>
      </c>
      <c r="K28" s="363">
        <v>77056.872</v>
      </c>
      <c r="L28" s="360">
        <v>0.9857504426851573</v>
      </c>
      <c r="M28" s="363">
        <v>50097.892</v>
      </c>
      <c r="N28" s="360">
        <v>0.6408775484241458</v>
      </c>
      <c r="O28" s="363">
        <v>128.631</v>
      </c>
      <c r="P28" s="360">
        <v>0.0016455127479484825</v>
      </c>
      <c r="Q28" s="345"/>
      <c r="R28" s="345"/>
      <c r="S28" s="346"/>
    </row>
    <row r="29" spans="1:19" s="194" customFormat="1" ht="12.75">
      <c r="A29" s="614"/>
      <c r="B29" s="587"/>
      <c r="C29" s="332" t="s">
        <v>406</v>
      </c>
      <c r="D29" s="364">
        <v>352368.072</v>
      </c>
      <c r="E29" s="692" t="s">
        <v>462</v>
      </c>
      <c r="F29" s="366">
        <v>93.05656415999006</v>
      </c>
      <c r="G29" s="365">
        <v>15459.78</v>
      </c>
      <c r="H29" s="366">
        <v>4.3873952348327405</v>
      </c>
      <c r="I29" s="692" t="s">
        <v>482</v>
      </c>
      <c r="J29" s="366">
        <v>1.4073817675512894</v>
      </c>
      <c r="K29" s="365">
        <v>1788.497</v>
      </c>
      <c r="L29" s="366">
        <v>0.5075649986812654</v>
      </c>
      <c r="M29" s="692" t="s">
        <v>504</v>
      </c>
      <c r="N29" s="366">
        <v>0.6410938389446363</v>
      </c>
      <c r="O29" s="365">
        <v>0</v>
      </c>
      <c r="P29" s="366">
        <v>0</v>
      </c>
      <c r="Q29" s="347"/>
      <c r="R29" s="347"/>
      <c r="S29" s="348"/>
    </row>
    <row r="30" spans="1:19" s="194" customFormat="1" ht="12.75">
      <c r="A30" s="614"/>
      <c r="B30" s="588"/>
      <c r="C30" s="148" t="s">
        <v>98</v>
      </c>
      <c r="D30" s="364">
        <v>17578.156999999996</v>
      </c>
      <c r="E30" s="696">
        <v>16243.081</v>
      </c>
      <c r="F30" s="368">
        <v>92.40491480420845</v>
      </c>
      <c r="G30" s="367">
        <v>492.612</v>
      </c>
      <c r="H30" s="368">
        <v>2.802409831701925</v>
      </c>
      <c r="I30" s="696">
        <v>371.581</v>
      </c>
      <c r="J30" s="368">
        <v>2.113879174022624</v>
      </c>
      <c r="K30" s="367">
        <v>304.052</v>
      </c>
      <c r="L30" s="368">
        <v>1.7297148955945727</v>
      </c>
      <c r="M30" s="696">
        <v>166.831</v>
      </c>
      <c r="N30" s="368">
        <v>0.9490812944724526</v>
      </c>
      <c r="O30" s="367">
        <v>0</v>
      </c>
      <c r="P30" s="368">
        <v>0</v>
      </c>
      <c r="Q30" s="347"/>
      <c r="R30" s="347"/>
      <c r="S30" s="348"/>
    </row>
    <row r="31" spans="1:19" s="194" customFormat="1" ht="12.75">
      <c r="A31" s="614"/>
      <c r="B31" s="588"/>
      <c r="C31" s="148" t="s">
        <v>99</v>
      </c>
      <c r="D31" s="364">
        <v>1068363.76</v>
      </c>
      <c r="E31" s="696" t="s">
        <v>463</v>
      </c>
      <c r="F31" s="368">
        <v>92.23655049849316</v>
      </c>
      <c r="G31" s="367">
        <v>53632.437</v>
      </c>
      <c r="H31" s="368">
        <v>5.020053937434195</v>
      </c>
      <c r="I31" s="696" t="s">
        <v>483</v>
      </c>
      <c r="J31" s="368">
        <v>1.1115295599319095</v>
      </c>
      <c r="K31" s="696" t="s">
        <v>496</v>
      </c>
      <c r="L31" s="368">
        <v>0.9578438901746351</v>
      </c>
      <c r="M31" s="696" t="s">
        <v>505</v>
      </c>
      <c r="N31" s="368">
        <v>0.6740221139661271</v>
      </c>
      <c r="O31" s="367">
        <v>0</v>
      </c>
      <c r="P31" s="368">
        <v>0</v>
      </c>
      <c r="Q31" s="347"/>
      <c r="R31" s="347"/>
      <c r="S31" s="348"/>
    </row>
    <row r="32" spans="1:19" s="194" customFormat="1" ht="12.75">
      <c r="A32" s="614"/>
      <c r="B32" s="588"/>
      <c r="C32" s="148" t="s">
        <v>100</v>
      </c>
      <c r="D32" s="364">
        <v>204681.56099999996</v>
      </c>
      <c r="E32" s="696">
        <v>193238.942</v>
      </c>
      <c r="F32" s="368">
        <v>94.4095506482873</v>
      </c>
      <c r="G32" s="367">
        <v>5407.675</v>
      </c>
      <c r="H32" s="368">
        <v>2.6419942146132067</v>
      </c>
      <c r="I32" s="696">
        <v>5694.629</v>
      </c>
      <c r="J32" s="368">
        <v>2.782189549551071</v>
      </c>
      <c r="K32" s="696">
        <v>0.072</v>
      </c>
      <c r="L32" s="368">
        <v>3.517659316659208E-05</v>
      </c>
      <c r="M32" s="696">
        <v>340.243</v>
      </c>
      <c r="N32" s="368">
        <v>0.16623041095528876</v>
      </c>
      <c r="O32" s="367">
        <v>0</v>
      </c>
      <c r="P32" s="368">
        <v>0</v>
      </c>
      <c r="Q32" s="347"/>
      <c r="R32" s="347"/>
      <c r="S32" s="348"/>
    </row>
    <row r="33" spans="1:19" s="194" customFormat="1" ht="12.75">
      <c r="A33" s="614"/>
      <c r="B33" s="588"/>
      <c r="C33" s="148" t="s">
        <v>101</v>
      </c>
      <c r="D33" s="364">
        <v>762373.477</v>
      </c>
      <c r="E33" s="696">
        <v>648823.924</v>
      </c>
      <c r="F33" s="368">
        <v>85.10578392012974</v>
      </c>
      <c r="G33" s="367">
        <v>57930</v>
      </c>
      <c r="H33" s="368">
        <v>7.598637904870345</v>
      </c>
      <c r="I33" s="696" t="s">
        <v>484</v>
      </c>
      <c r="J33" s="368">
        <v>1.7997226312216001</v>
      </c>
      <c r="K33" s="696" t="s">
        <v>497</v>
      </c>
      <c r="L33" s="368">
        <v>4.879392597232235</v>
      </c>
      <c r="M33" s="696">
        <v>4699.75</v>
      </c>
      <c r="N33" s="368">
        <v>0.6164629465460798</v>
      </c>
      <c r="O33" s="367">
        <v>0</v>
      </c>
      <c r="P33" s="368">
        <v>0</v>
      </c>
      <c r="Q33" s="347"/>
      <c r="R33" s="347"/>
      <c r="S33" s="348"/>
    </row>
    <row r="34" spans="1:19" s="194" customFormat="1" ht="12.75">
      <c r="A34" s="614"/>
      <c r="B34" s="588"/>
      <c r="C34" s="148" t="s">
        <v>102</v>
      </c>
      <c r="D34" s="364">
        <v>940400.5</v>
      </c>
      <c r="E34" s="696" t="s">
        <v>464</v>
      </c>
      <c r="F34" s="368">
        <v>93.26465702644778</v>
      </c>
      <c r="G34" s="696" t="s">
        <v>476</v>
      </c>
      <c r="H34" s="368">
        <v>5.385781164514481</v>
      </c>
      <c r="I34" s="696" t="s">
        <v>485</v>
      </c>
      <c r="J34" s="368">
        <v>0.6810663116406255</v>
      </c>
      <c r="K34" s="696" t="s">
        <v>498</v>
      </c>
      <c r="L34" s="368">
        <v>0.24408876856190526</v>
      </c>
      <c r="M34" s="696" t="s">
        <v>506</v>
      </c>
      <c r="N34" s="368">
        <v>0.4244067288352144</v>
      </c>
      <c r="O34" s="367">
        <v>0</v>
      </c>
      <c r="P34" s="368">
        <v>0</v>
      </c>
      <c r="Q34" s="347"/>
      <c r="R34" s="347"/>
      <c r="S34" s="348"/>
    </row>
    <row r="35" spans="1:19" s="194" customFormat="1" ht="12.75">
      <c r="A35" s="614"/>
      <c r="B35" s="588"/>
      <c r="C35" s="148" t="s">
        <v>103</v>
      </c>
      <c r="D35" s="364">
        <v>180030.685</v>
      </c>
      <c r="E35" s="696" t="s">
        <v>465</v>
      </c>
      <c r="F35" s="368">
        <v>85.36316628468087</v>
      </c>
      <c r="G35" s="696">
        <v>15197.969</v>
      </c>
      <c r="H35" s="368">
        <v>8.441877005578243</v>
      </c>
      <c r="I35" s="696" t="s">
        <v>486</v>
      </c>
      <c r="J35" s="368">
        <v>4.190846688163187</v>
      </c>
      <c r="K35" s="696">
        <v>1489.585</v>
      </c>
      <c r="L35" s="368">
        <v>0.8274061724533238</v>
      </c>
      <c r="M35" s="696">
        <v>2118.428</v>
      </c>
      <c r="N35" s="368">
        <v>1.1767038491243866</v>
      </c>
      <c r="O35" s="367">
        <v>0</v>
      </c>
      <c r="P35" s="368">
        <v>0</v>
      </c>
      <c r="Q35" s="347"/>
      <c r="R35" s="347"/>
      <c r="S35" s="348"/>
    </row>
    <row r="36" spans="1:19" s="194" customFormat="1" ht="12.75">
      <c r="A36" s="614"/>
      <c r="B36" s="588"/>
      <c r="C36" s="148" t="s">
        <v>104</v>
      </c>
      <c r="D36" s="364">
        <v>428689.438</v>
      </c>
      <c r="E36" s="696" t="s">
        <v>466</v>
      </c>
      <c r="F36" s="368">
        <v>96.29062542940467</v>
      </c>
      <c r="G36" s="696" t="s">
        <v>477</v>
      </c>
      <c r="H36" s="368">
        <v>1.856001640049737</v>
      </c>
      <c r="I36" s="696" t="s">
        <v>487</v>
      </c>
      <c r="J36" s="368">
        <v>0.9887372126019115</v>
      </c>
      <c r="K36" s="696">
        <v>844.271</v>
      </c>
      <c r="L36" s="368">
        <v>0.19694233754366486</v>
      </c>
      <c r="M36" s="696" t="s">
        <v>507</v>
      </c>
      <c r="N36" s="368">
        <v>0.6676933804000088</v>
      </c>
      <c r="O36" s="367">
        <v>0</v>
      </c>
      <c r="P36" s="368">
        <v>0</v>
      </c>
      <c r="Q36" s="347"/>
      <c r="R36" s="347"/>
      <c r="S36" s="348"/>
    </row>
    <row r="37" spans="1:19" s="194" customFormat="1" ht="12.75">
      <c r="A37" s="614"/>
      <c r="B37" s="588"/>
      <c r="C37" s="148" t="s">
        <v>105</v>
      </c>
      <c r="D37" s="364">
        <v>1048628.941</v>
      </c>
      <c r="E37" s="696" t="s">
        <v>467</v>
      </c>
      <c r="F37" s="368">
        <v>99.07719912910547</v>
      </c>
      <c r="G37" s="696">
        <v>7545.706</v>
      </c>
      <c r="H37" s="368">
        <v>0.7195782707278913</v>
      </c>
      <c r="I37" s="696" t="s">
        <v>488</v>
      </c>
      <c r="J37" s="368">
        <v>0.0097420542201114</v>
      </c>
      <c r="K37" s="696">
        <v>130.358</v>
      </c>
      <c r="L37" s="368">
        <v>0.012431280017475696</v>
      </c>
      <c r="M37" s="696">
        <v>1898.535</v>
      </c>
      <c r="N37" s="368">
        <v>0.18104926592904322</v>
      </c>
      <c r="O37" s="367">
        <v>0</v>
      </c>
      <c r="P37" s="368">
        <v>0</v>
      </c>
      <c r="Q37" s="347"/>
      <c r="R37" s="347"/>
      <c r="S37" s="348"/>
    </row>
    <row r="38" spans="1:19" s="194" customFormat="1" ht="12.75">
      <c r="A38" s="614"/>
      <c r="B38" s="588"/>
      <c r="C38" s="262" t="s">
        <v>317</v>
      </c>
      <c r="D38" s="364">
        <v>2456085.3510000003</v>
      </c>
      <c r="E38" s="696" t="s">
        <v>468</v>
      </c>
      <c r="F38" s="368">
        <v>89.42039078999416</v>
      </c>
      <c r="G38" s="696" t="s">
        <v>478</v>
      </c>
      <c r="H38" s="368">
        <v>7.5106652920222565</v>
      </c>
      <c r="I38" s="696" t="s">
        <v>489</v>
      </c>
      <c r="J38" s="368">
        <v>1.285875223641607</v>
      </c>
      <c r="K38" s="696" t="s">
        <v>499</v>
      </c>
      <c r="L38" s="368">
        <v>0.8136465205439026</v>
      </c>
      <c r="M38" s="696" t="s">
        <v>508</v>
      </c>
      <c r="N38" s="368">
        <v>0.9694221737980634</v>
      </c>
      <c r="O38" s="367">
        <v>0</v>
      </c>
      <c r="P38" s="368">
        <v>0</v>
      </c>
      <c r="Q38" s="347"/>
      <c r="R38" s="347"/>
      <c r="S38" s="348"/>
    </row>
    <row r="39" spans="1:19" s="194" customFormat="1" ht="12.75" customHeight="1">
      <c r="A39" s="614"/>
      <c r="B39" s="588"/>
      <c r="C39" s="333" t="s">
        <v>155</v>
      </c>
      <c r="D39" s="364">
        <v>24773.773</v>
      </c>
      <c r="E39" s="696">
        <v>24749.084</v>
      </c>
      <c r="F39" s="368">
        <v>99.90034218849102</v>
      </c>
      <c r="G39" s="696">
        <v>1.507</v>
      </c>
      <c r="H39" s="368">
        <v>0.006083045969622793</v>
      </c>
      <c r="I39" s="696">
        <v>0</v>
      </c>
      <c r="J39" s="368">
        <v>0</v>
      </c>
      <c r="K39" s="696">
        <v>13.785</v>
      </c>
      <c r="L39" s="368">
        <v>0.05564352268828813</v>
      </c>
      <c r="M39" s="696">
        <v>9.397</v>
      </c>
      <c r="N39" s="368">
        <v>0.03793124285105866</v>
      </c>
      <c r="O39" s="367">
        <v>0</v>
      </c>
      <c r="P39" s="368">
        <v>0</v>
      </c>
      <c r="Q39" s="347"/>
      <c r="R39" s="347"/>
      <c r="S39" s="348"/>
    </row>
    <row r="40" spans="1:19" s="194" customFormat="1" ht="12.75">
      <c r="A40" s="614"/>
      <c r="B40" s="588"/>
      <c r="C40" s="333" t="s">
        <v>156</v>
      </c>
      <c r="D40" s="364">
        <v>5872.35</v>
      </c>
      <c r="E40" s="696">
        <v>5695.178</v>
      </c>
      <c r="F40" s="368">
        <v>96.98294549882075</v>
      </c>
      <c r="G40" s="696">
        <v>164.637</v>
      </c>
      <c r="H40" s="368">
        <v>2.8035965158752463</v>
      </c>
      <c r="I40" s="696">
        <v>0.006</v>
      </c>
      <c r="J40" s="368">
        <v>0.0001021737464558482</v>
      </c>
      <c r="K40" s="696">
        <v>11.672</v>
      </c>
      <c r="L40" s="368">
        <v>0.19876199477210998</v>
      </c>
      <c r="M40" s="696">
        <v>0.857</v>
      </c>
      <c r="N40" s="368">
        <v>0.014593816785443648</v>
      </c>
      <c r="O40" s="367">
        <v>0</v>
      </c>
      <c r="P40" s="368">
        <v>0</v>
      </c>
      <c r="Q40" s="347"/>
      <c r="R40" s="347"/>
      <c r="S40" s="348"/>
    </row>
    <row r="41" spans="1:19" s="194" customFormat="1" ht="12.75">
      <c r="A41" s="614"/>
      <c r="B41" s="588"/>
      <c r="C41" s="148" t="s">
        <v>157</v>
      </c>
      <c r="D41" s="364">
        <v>17323.69</v>
      </c>
      <c r="E41" s="696" t="s">
        <v>469</v>
      </c>
      <c r="F41" s="368">
        <v>86.33761629306458</v>
      </c>
      <c r="G41" s="696">
        <v>126.284</v>
      </c>
      <c r="H41" s="368">
        <v>0.7289670965019578</v>
      </c>
      <c r="I41" s="696">
        <v>2165.444</v>
      </c>
      <c r="J41" s="368">
        <v>12.49990042537127</v>
      </c>
      <c r="K41" s="696">
        <v>48.94</v>
      </c>
      <c r="L41" s="368">
        <v>0.2825033234836227</v>
      </c>
      <c r="M41" s="696" t="s">
        <v>509</v>
      </c>
      <c r="N41" s="368">
        <v>0.15101286157856672</v>
      </c>
      <c r="O41" s="367">
        <v>0</v>
      </c>
      <c r="P41" s="368">
        <v>0</v>
      </c>
      <c r="Q41" s="347"/>
      <c r="R41" s="347"/>
      <c r="S41" s="348"/>
    </row>
    <row r="42" spans="1:19" s="194" customFormat="1" ht="12.75">
      <c r="A42" s="614"/>
      <c r="B42" s="588"/>
      <c r="C42" s="332" t="s">
        <v>405</v>
      </c>
      <c r="D42" s="364">
        <v>309907.333</v>
      </c>
      <c r="E42" s="696" t="s">
        <v>470</v>
      </c>
      <c r="F42" s="368">
        <v>91.27150663453324</v>
      </c>
      <c r="G42" s="696">
        <v>20137.627</v>
      </c>
      <c r="H42" s="368">
        <v>6.49795111495474</v>
      </c>
      <c r="I42" s="696" t="s">
        <v>490</v>
      </c>
      <c r="J42" s="368">
        <v>1.082800451191647</v>
      </c>
      <c r="K42" s="696" t="s">
        <v>500</v>
      </c>
      <c r="L42" s="368">
        <v>0.8757208078067645</v>
      </c>
      <c r="M42" s="696" t="s">
        <v>510</v>
      </c>
      <c r="N42" s="368">
        <v>0.23051471324816958</v>
      </c>
      <c r="O42" s="367">
        <v>128.631</v>
      </c>
      <c r="P42" s="368">
        <v>0.04150627826544524</v>
      </c>
      <c r="Q42" s="347"/>
      <c r="R42" s="347"/>
      <c r="S42" s="348"/>
    </row>
    <row r="43" spans="1:19" s="194" customFormat="1" ht="12.75">
      <c r="A43" s="614"/>
      <c r="B43" s="298" t="s">
        <v>353</v>
      </c>
      <c r="C43" s="298"/>
      <c r="D43" s="430">
        <v>6272235.419000001</v>
      </c>
      <c r="E43" s="697" t="s">
        <v>471</v>
      </c>
      <c r="F43" s="432">
        <v>86.14448800235634</v>
      </c>
      <c r="G43" s="697" t="s">
        <v>479</v>
      </c>
      <c r="H43" s="432">
        <v>8.113646108664978</v>
      </c>
      <c r="I43" s="697" t="s">
        <v>491</v>
      </c>
      <c r="J43" s="432">
        <v>2.8794653410632765</v>
      </c>
      <c r="K43" s="697" t="s">
        <v>501</v>
      </c>
      <c r="L43" s="432">
        <v>1.5015932711118793</v>
      </c>
      <c r="M43" s="697" t="s">
        <v>511</v>
      </c>
      <c r="N43" s="432">
        <v>1.355675406290103</v>
      </c>
      <c r="O43" s="431">
        <v>321.883</v>
      </c>
      <c r="P43" s="432">
        <v>0.005131870513420854</v>
      </c>
      <c r="Q43" s="433"/>
      <c r="R43" s="433"/>
      <c r="S43" s="346"/>
    </row>
    <row r="44" spans="1:19" s="194" customFormat="1" ht="12.75">
      <c r="A44" s="614"/>
      <c r="B44" s="587"/>
      <c r="C44" s="219" t="s">
        <v>276</v>
      </c>
      <c r="D44" s="364">
        <v>4954994.455</v>
      </c>
      <c r="E44" s="698" t="s">
        <v>472</v>
      </c>
      <c r="F44" s="368">
        <v>86.4911221378955</v>
      </c>
      <c r="G44" s="698" t="s">
        <v>480</v>
      </c>
      <c r="H44" s="368">
        <v>8.040481167400216</v>
      </c>
      <c r="I44" s="698" t="s">
        <v>492</v>
      </c>
      <c r="J44" s="368">
        <v>2.88486403563493</v>
      </c>
      <c r="K44" s="698" t="s">
        <v>502</v>
      </c>
      <c r="L44" s="368">
        <v>1.4008278844784299</v>
      </c>
      <c r="M44" s="698" t="s">
        <v>512</v>
      </c>
      <c r="N44" s="368">
        <v>1.1827047745909132</v>
      </c>
      <c r="O44" s="434">
        <v>0</v>
      </c>
      <c r="P44" s="368">
        <v>0</v>
      </c>
      <c r="Q44" s="347"/>
      <c r="R44" s="347"/>
      <c r="S44" s="348"/>
    </row>
    <row r="45" spans="1:19" s="194" customFormat="1" ht="12.75">
      <c r="A45" s="614"/>
      <c r="B45" s="592"/>
      <c r="C45" s="219" t="s">
        <v>275</v>
      </c>
      <c r="D45" s="364">
        <v>541141.986</v>
      </c>
      <c r="E45" s="698" t="s">
        <v>473</v>
      </c>
      <c r="F45" s="368">
        <v>88.40291501609708</v>
      </c>
      <c r="G45" s="698">
        <v>38783.895</v>
      </c>
      <c r="H45" s="368">
        <v>7.167045988555025</v>
      </c>
      <c r="I45" s="698" t="s">
        <v>493</v>
      </c>
      <c r="J45" s="368">
        <v>1.5237392797682492</v>
      </c>
      <c r="K45" s="698">
        <v>6645.726</v>
      </c>
      <c r="L45" s="368">
        <v>1.2280928429013083</v>
      </c>
      <c r="M45" s="698" t="s">
        <v>513</v>
      </c>
      <c r="N45" s="368">
        <v>1.6782068726783288</v>
      </c>
      <c r="O45" s="434">
        <v>0</v>
      </c>
      <c r="P45" s="368">
        <v>0</v>
      </c>
      <c r="Q45" s="347"/>
      <c r="R45" s="347"/>
      <c r="S45" s="348"/>
    </row>
    <row r="46" spans="1:19" s="194" customFormat="1" ht="12.75">
      <c r="A46" s="615"/>
      <c r="B46" s="300" t="s">
        <v>461</v>
      </c>
      <c r="C46" s="300"/>
      <c r="D46" s="430">
        <v>95885.584</v>
      </c>
      <c r="E46" s="697" t="s">
        <v>474</v>
      </c>
      <c r="F46" s="432">
        <v>99.30257086404146</v>
      </c>
      <c r="G46" s="697">
        <v>510.437</v>
      </c>
      <c r="H46" s="432">
        <v>0.5323396684949012</v>
      </c>
      <c r="I46" s="697" t="s">
        <v>494</v>
      </c>
      <c r="J46" s="432">
        <v>0.009372628944930867</v>
      </c>
      <c r="K46" s="697">
        <v>0.101</v>
      </c>
      <c r="L46" s="432">
        <v>0.00010533387375520391</v>
      </c>
      <c r="M46" s="697">
        <v>142.229</v>
      </c>
      <c r="N46" s="432">
        <v>0.14833199534979108</v>
      </c>
      <c r="O46" s="431">
        <v>6.98</v>
      </c>
      <c r="P46" s="432">
        <v>0.0072795092951616165</v>
      </c>
      <c r="Q46" s="433"/>
      <c r="R46" s="433"/>
      <c r="S46" s="346"/>
    </row>
    <row r="47" spans="1:19" s="194" customFormat="1" ht="12.75">
      <c r="A47" s="298" t="s">
        <v>291</v>
      </c>
      <c r="B47" s="298"/>
      <c r="C47" s="298"/>
      <c r="D47" s="363">
        <v>1783272.76</v>
      </c>
      <c r="E47" s="711" t="s">
        <v>475</v>
      </c>
      <c r="F47" s="432">
        <v>90.61728235000909</v>
      </c>
      <c r="G47" s="697" t="s">
        <v>481</v>
      </c>
      <c r="H47" s="432">
        <v>6.6825259530123695</v>
      </c>
      <c r="I47" s="697" t="s">
        <v>495</v>
      </c>
      <c r="J47" s="432">
        <v>1.3689148708804368</v>
      </c>
      <c r="K47" s="697" t="s">
        <v>503</v>
      </c>
      <c r="L47" s="432">
        <v>0.9223145986932475</v>
      </c>
      <c r="M47" s="697" t="s">
        <v>514</v>
      </c>
      <c r="N47" s="432">
        <v>0.4082288567005307</v>
      </c>
      <c r="O47" s="431">
        <v>13.078</v>
      </c>
      <c r="P47" s="432">
        <v>0.0007333707043223158</v>
      </c>
      <c r="Q47" s="433"/>
      <c r="R47" s="433"/>
      <c r="S47" s="346"/>
    </row>
    <row r="48" spans="1:19" s="369" customFormat="1" ht="12.75">
      <c r="A48" s="302" t="s">
        <v>10</v>
      </c>
      <c r="B48" s="302"/>
      <c r="C48" s="302"/>
      <c r="D48" s="303">
        <v>15968470.851</v>
      </c>
      <c r="E48" s="303">
        <v>14292965.150000002</v>
      </c>
      <c r="F48" s="305">
        <v>89.50741297251345</v>
      </c>
      <c r="G48" s="304">
        <v>1047754.067</v>
      </c>
      <c r="H48" s="306">
        <v>6.561392614086064</v>
      </c>
      <c r="I48" s="304">
        <v>297042.131</v>
      </c>
      <c r="J48" s="305">
        <v>1.8601789349253703</v>
      </c>
      <c r="K48" s="304">
        <v>187687.823</v>
      </c>
      <c r="L48" s="305">
        <v>1.1753650349572848</v>
      </c>
      <c r="M48" s="304">
        <v>142551.108</v>
      </c>
      <c r="N48" s="305">
        <v>0.8927035614751614</v>
      </c>
      <c r="O48" s="304">
        <v>470.572</v>
      </c>
      <c r="P48" s="305">
        <v>0.0029468820426880836</v>
      </c>
      <c r="Q48" s="349"/>
      <c r="R48" s="349"/>
      <c r="S48" s="350"/>
    </row>
    <row r="49" spans="1:19" s="710" customFormat="1" ht="11.25">
      <c r="A49" s="704" t="s">
        <v>438</v>
      </c>
      <c r="B49" s="704"/>
      <c r="C49" s="704"/>
      <c r="D49" s="707"/>
      <c r="E49" s="707"/>
      <c r="F49" s="708"/>
      <c r="G49" s="709"/>
      <c r="H49" s="708"/>
      <c r="I49" s="709"/>
      <c r="J49" s="708"/>
      <c r="K49" s="709"/>
      <c r="L49" s="708"/>
      <c r="M49" s="709"/>
      <c r="N49" s="708"/>
      <c r="O49" s="709"/>
      <c r="P49" s="708"/>
      <c r="Q49" s="709"/>
      <c r="R49" s="709"/>
      <c r="S49" s="708"/>
    </row>
    <row r="50" spans="1:19" s="275" customFormat="1" ht="11.25">
      <c r="A50" s="271" t="s">
        <v>404</v>
      </c>
      <c r="B50" s="271"/>
      <c r="C50" s="271"/>
      <c r="D50" s="272"/>
      <c r="E50" s="272"/>
      <c r="F50" s="273"/>
      <c r="G50" s="274"/>
      <c r="H50" s="273"/>
      <c r="I50" s="274"/>
      <c r="J50" s="273"/>
      <c r="K50" s="274"/>
      <c r="L50" s="273"/>
      <c r="M50" s="274"/>
      <c r="N50" s="273"/>
      <c r="O50" s="274"/>
      <c r="P50" s="273"/>
      <c r="Q50" s="274"/>
      <c r="R50" s="274"/>
      <c r="S50" s="273"/>
    </row>
    <row r="51" ht="12.75">
      <c r="A51" s="259" t="s">
        <v>455</v>
      </c>
    </row>
    <row r="52" spans="4:10" ht="12.75">
      <c r="D52" s="351"/>
      <c r="E52" s="351"/>
      <c r="F52" s="351"/>
      <c r="G52" s="351"/>
      <c r="H52" s="351"/>
      <c r="I52" s="351"/>
      <c r="J52" s="351"/>
    </row>
    <row r="55" ht="12.75">
      <c r="E55" s="245"/>
    </row>
  </sheetData>
  <mergeCells count="28">
    <mergeCell ref="A28:A46"/>
    <mergeCell ref="B29:B42"/>
    <mergeCell ref="B44:B45"/>
    <mergeCell ref="A23:S23"/>
    <mergeCell ref="R25:S25"/>
    <mergeCell ref="A24:C26"/>
    <mergeCell ref="O25:P25"/>
    <mergeCell ref="A1:C1"/>
    <mergeCell ref="A2:C4"/>
    <mergeCell ref="D3:E3"/>
    <mergeCell ref="F3:G3"/>
    <mergeCell ref="N2:Q2"/>
    <mergeCell ref="N4:Q4"/>
    <mergeCell ref="A5:Q5"/>
    <mergeCell ref="H3:I3"/>
    <mergeCell ref="J3:K3"/>
    <mergeCell ref="L3:M3"/>
    <mergeCell ref="D2:I2"/>
    <mergeCell ref="J2:M2"/>
    <mergeCell ref="A6:C6"/>
    <mergeCell ref="E24:P24"/>
    <mergeCell ref="D24:D26"/>
    <mergeCell ref="E25:F25"/>
    <mergeCell ref="G25:H25"/>
    <mergeCell ref="I25:J25"/>
    <mergeCell ref="K25:L25"/>
    <mergeCell ref="M25:N25"/>
    <mergeCell ref="A15:Q15"/>
  </mergeCells>
  <printOptions horizontalCentered="1"/>
  <pageMargins left="0.36" right="0.31" top="0.74" bottom="0.5905511811023623" header="0.59" footer="0.3937007874015748"/>
  <pageSetup horizontalDpi="600" verticalDpi="600" orientation="landscape" paperSize="9" scale="75" r:id="rId1"/>
  <headerFooter alignWithMargins="0">
    <oddFooter>&amp;L&amp;"Times New Roman,Regular"&amp;11 20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F28" sqref="F28"/>
    </sheetView>
  </sheetViews>
  <sheetFormatPr defaultColWidth="9.140625" defaultRowHeight="12.75"/>
  <cols>
    <col min="1" max="1" width="1.1484375" style="2" customWidth="1"/>
    <col min="2" max="2" width="0.85546875" style="2" customWidth="1"/>
    <col min="3" max="3" width="42.8515625" style="2" customWidth="1"/>
    <col min="4" max="4" width="11.28125" style="2" customWidth="1"/>
    <col min="5" max="5" width="9.28125" style="2" customWidth="1"/>
    <col min="6" max="6" width="10.8515625" style="2" customWidth="1"/>
    <col min="7" max="7" width="9.28125" style="2" customWidth="1"/>
    <col min="8" max="8" width="10.8515625" style="2" customWidth="1"/>
    <col min="9" max="9" width="9.28125" style="2" customWidth="1"/>
    <col min="10" max="10" width="10.7109375" style="2" customWidth="1"/>
    <col min="11" max="11" width="9.28125" style="2" customWidth="1"/>
    <col min="12" max="12" width="10.421875" style="2" customWidth="1"/>
    <col min="13" max="13" width="9.28125" style="2" customWidth="1"/>
    <col min="14" max="16384" width="9.140625" style="2" customWidth="1"/>
  </cols>
  <sheetData>
    <row r="1" ht="15">
      <c r="M1" s="11" t="s">
        <v>175</v>
      </c>
    </row>
    <row r="2" spans="1:13" ht="15.75">
      <c r="A2" s="232" t="s">
        <v>284</v>
      </c>
      <c r="M2" s="244" t="s">
        <v>263</v>
      </c>
    </row>
    <row r="3" spans="1:13" ht="12.75">
      <c r="A3" s="571" t="s">
        <v>386</v>
      </c>
      <c r="B3" s="571"/>
      <c r="C3" s="571"/>
      <c r="D3" s="574" t="s">
        <v>369</v>
      </c>
      <c r="E3" s="574"/>
      <c r="F3" s="626" t="s">
        <v>385</v>
      </c>
      <c r="G3" s="627"/>
      <c r="H3" s="626" t="s">
        <v>397</v>
      </c>
      <c r="I3" s="627"/>
      <c r="J3" s="574" t="s">
        <v>402</v>
      </c>
      <c r="K3" s="574"/>
      <c r="L3" s="574" t="s">
        <v>415</v>
      </c>
      <c r="M3" s="574"/>
    </row>
    <row r="4" spans="1:13" ht="25.5" customHeight="1">
      <c r="A4" s="571"/>
      <c r="B4" s="571"/>
      <c r="C4" s="571"/>
      <c r="D4" s="223" t="s">
        <v>294</v>
      </c>
      <c r="E4" s="223" t="s">
        <v>292</v>
      </c>
      <c r="F4" s="223" t="s">
        <v>294</v>
      </c>
      <c r="G4" s="223" t="s">
        <v>292</v>
      </c>
      <c r="H4" s="223" t="s">
        <v>294</v>
      </c>
      <c r="I4" s="223" t="s">
        <v>292</v>
      </c>
      <c r="J4" s="223" t="s">
        <v>294</v>
      </c>
      <c r="K4" s="223" t="s">
        <v>292</v>
      </c>
      <c r="L4" s="223" t="s">
        <v>294</v>
      </c>
      <c r="M4" s="223" t="s">
        <v>292</v>
      </c>
    </row>
    <row r="5" spans="1:13" ht="12.75" customHeight="1">
      <c r="A5" s="247" t="s">
        <v>295</v>
      </c>
      <c r="B5" s="243"/>
      <c r="C5" s="243"/>
      <c r="D5" s="246">
        <v>11837914.438000001</v>
      </c>
      <c r="E5" s="246">
        <v>1033620</v>
      </c>
      <c r="F5" s="246">
        <v>12496910.97</v>
      </c>
      <c r="G5" s="246">
        <v>1091786</v>
      </c>
      <c r="H5" s="246">
        <v>13129042.182999998</v>
      </c>
      <c r="I5" s="246">
        <v>1122727</v>
      </c>
      <c r="J5" s="246">
        <f>J6+J9+J10+J16+J21+J22</f>
        <v>13563961.497999998</v>
      </c>
      <c r="K5" s="246">
        <f>K6+K9+K10+K16+K21+K22</f>
        <v>1183821</v>
      </c>
      <c r="L5" s="246">
        <f>L6+L9+L10+L16+L21+L22</f>
        <v>14185198.091</v>
      </c>
      <c r="M5" s="246">
        <f>M6+M9+M10+M16+M21+M22</f>
        <v>1229676</v>
      </c>
    </row>
    <row r="6" spans="1:14" ht="12.75">
      <c r="A6" s="629"/>
      <c r="B6" s="34" t="s">
        <v>293</v>
      </c>
      <c r="C6" s="34"/>
      <c r="D6" s="49">
        <v>80369.08600000001</v>
      </c>
      <c r="E6" s="49">
        <v>169</v>
      </c>
      <c r="F6" s="49">
        <v>86262.874</v>
      </c>
      <c r="G6" s="49">
        <v>172</v>
      </c>
      <c r="H6" s="49">
        <v>73684.252</v>
      </c>
      <c r="I6" s="49">
        <v>160</v>
      </c>
      <c r="J6" s="49">
        <f>J7+J8</f>
        <v>60072.576</v>
      </c>
      <c r="K6" s="49">
        <f>K7+K8</f>
        <v>166</v>
      </c>
      <c r="L6" s="49">
        <f>L7+L8</f>
        <v>73235.962</v>
      </c>
      <c r="M6" s="49">
        <f>M7+M8</f>
        <v>179</v>
      </c>
      <c r="N6" s="2"/>
    </row>
    <row r="7" spans="1:14" ht="12.75">
      <c r="A7" s="629"/>
      <c r="B7" s="574"/>
      <c r="C7" s="117" t="s">
        <v>257</v>
      </c>
      <c r="D7" s="49">
        <v>219.251</v>
      </c>
      <c r="E7" s="49">
        <v>25</v>
      </c>
      <c r="F7" s="49">
        <v>148.371</v>
      </c>
      <c r="G7" s="49">
        <v>25</v>
      </c>
      <c r="H7" s="49">
        <v>13414.76</v>
      </c>
      <c r="I7" s="49">
        <v>12</v>
      </c>
      <c r="J7" s="49">
        <v>282.197</v>
      </c>
      <c r="K7" s="49">
        <v>15</v>
      </c>
      <c r="L7" s="49">
        <v>454.438</v>
      </c>
      <c r="M7" s="49">
        <v>15</v>
      </c>
      <c r="N7" s="2"/>
    </row>
    <row r="8" spans="1:14" s="5" customFormat="1" ht="12.75">
      <c r="A8" s="630"/>
      <c r="B8" s="631"/>
      <c r="C8" s="219" t="s">
        <v>258</v>
      </c>
      <c r="D8" s="74">
        <v>80149.835</v>
      </c>
      <c r="E8" s="74">
        <v>144</v>
      </c>
      <c r="F8" s="74">
        <v>86114.503</v>
      </c>
      <c r="G8" s="74">
        <v>147</v>
      </c>
      <c r="H8" s="74">
        <v>60269.492</v>
      </c>
      <c r="I8" s="74">
        <v>148</v>
      </c>
      <c r="J8" s="74">
        <v>59790.379</v>
      </c>
      <c r="K8" s="74">
        <v>151</v>
      </c>
      <c r="L8" s="74">
        <v>72781.524</v>
      </c>
      <c r="M8" s="74">
        <v>164</v>
      </c>
      <c r="N8" s="194"/>
    </row>
    <row r="9" spans="1:14" s="5" customFormat="1" ht="12.75">
      <c r="A9" s="630"/>
      <c r="B9" s="219" t="s">
        <v>253</v>
      </c>
      <c r="C9" s="219"/>
      <c r="D9" s="74">
        <v>979824.617</v>
      </c>
      <c r="E9" s="74">
        <v>1011</v>
      </c>
      <c r="F9" s="74">
        <v>823435.967</v>
      </c>
      <c r="G9" s="74">
        <v>991</v>
      </c>
      <c r="H9" s="74">
        <v>834276.115</v>
      </c>
      <c r="I9" s="74">
        <v>978</v>
      </c>
      <c r="J9" s="74">
        <v>833552.459</v>
      </c>
      <c r="K9" s="74">
        <v>977</v>
      </c>
      <c r="L9" s="74">
        <v>952059.329</v>
      </c>
      <c r="M9" s="74">
        <v>1003</v>
      </c>
      <c r="N9" s="194"/>
    </row>
    <row r="10" spans="1:14" ht="12.75">
      <c r="A10" s="629"/>
      <c r="B10" s="117" t="s">
        <v>264</v>
      </c>
      <c r="C10" s="117"/>
      <c r="D10" s="49">
        <v>5394288.605</v>
      </c>
      <c r="E10" s="49">
        <v>41242</v>
      </c>
      <c r="F10" s="49">
        <v>5861487.619</v>
      </c>
      <c r="G10" s="49">
        <v>43307</v>
      </c>
      <c r="H10" s="49">
        <v>6230100.908000001</v>
      </c>
      <c r="I10" s="49">
        <v>45067</v>
      </c>
      <c r="J10" s="49">
        <f>J11+J12+J13+J14+J15</f>
        <v>6479547.511999999</v>
      </c>
      <c r="K10" s="49">
        <f>K11+K12+K13+K14+K15</f>
        <v>47944</v>
      </c>
      <c r="L10" s="49">
        <v>6865077.2020000005</v>
      </c>
      <c r="M10" s="49">
        <v>52896</v>
      </c>
      <c r="N10" s="2"/>
    </row>
    <row r="11" spans="1:14" ht="12.75">
      <c r="A11" s="629"/>
      <c r="B11" s="574"/>
      <c r="C11" s="117" t="s">
        <v>259</v>
      </c>
      <c r="D11" s="49">
        <v>538882.805</v>
      </c>
      <c r="E11" s="49">
        <v>462</v>
      </c>
      <c r="F11" s="49">
        <v>628637.543</v>
      </c>
      <c r="G11" s="49">
        <v>474</v>
      </c>
      <c r="H11" s="49">
        <v>799527.214</v>
      </c>
      <c r="I11" s="49">
        <v>461</v>
      </c>
      <c r="J11" s="49">
        <v>835224.494</v>
      </c>
      <c r="K11" s="49">
        <v>557</v>
      </c>
      <c r="L11" s="712" t="s">
        <v>515</v>
      </c>
      <c r="M11" s="49">
        <v>619</v>
      </c>
      <c r="N11" s="2"/>
    </row>
    <row r="12" spans="1:14" ht="12.75">
      <c r="A12" s="629"/>
      <c r="B12" s="574"/>
      <c r="C12" s="117" t="s">
        <v>260</v>
      </c>
      <c r="D12" s="49">
        <v>1455620.108</v>
      </c>
      <c r="E12" s="49">
        <v>2618</v>
      </c>
      <c r="F12" s="49">
        <v>1660416.932</v>
      </c>
      <c r="G12" s="49">
        <v>2700</v>
      </c>
      <c r="H12" s="49">
        <v>1879168.514</v>
      </c>
      <c r="I12" s="49">
        <v>2999</v>
      </c>
      <c r="J12" s="49">
        <v>1953340.305</v>
      </c>
      <c r="K12" s="49">
        <v>3443</v>
      </c>
      <c r="L12" s="49">
        <v>1956999.844</v>
      </c>
      <c r="M12" s="49">
        <v>3473</v>
      </c>
      <c r="N12" s="2"/>
    </row>
    <row r="13" spans="1:14" ht="12.75">
      <c r="A13" s="629"/>
      <c r="B13" s="574"/>
      <c r="C13" s="117" t="s">
        <v>261</v>
      </c>
      <c r="D13" s="49">
        <v>1679612.736</v>
      </c>
      <c r="E13" s="49">
        <v>7918</v>
      </c>
      <c r="F13" s="49">
        <v>1713145.334</v>
      </c>
      <c r="G13" s="49">
        <v>8113</v>
      </c>
      <c r="H13" s="49">
        <v>1602810.711</v>
      </c>
      <c r="I13" s="49">
        <v>9126</v>
      </c>
      <c r="J13" s="49">
        <v>1636003.89</v>
      </c>
      <c r="K13" s="49">
        <v>9276</v>
      </c>
      <c r="L13" s="49">
        <v>1706109.963</v>
      </c>
      <c r="M13" s="49">
        <v>9393</v>
      </c>
      <c r="N13" s="2"/>
    </row>
    <row r="14" spans="1:14" ht="12.75">
      <c r="A14" s="629"/>
      <c r="B14" s="574"/>
      <c r="C14" s="117" t="s">
        <v>254</v>
      </c>
      <c r="D14" s="49">
        <v>1708575.91</v>
      </c>
      <c r="E14" s="49">
        <v>30045</v>
      </c>
      <c r="F14" s="49">
        <v>1836558.163</v>
      </c>
      <c r="G14" s="49">
        <v>31706</v>
      </c>
      <c r="H14" s="49">
        <v>1948420.063</v>
      </c>
      <c r="I14" s="49">
        <v>32412</v>
      </c>
      <c r="J14" s="49">
        <v>2054978.395</v>
      </c>
      <c r="K14" s="49">
        <v>34608</v>
      </c>
      <c r="L14" s="712" t="s">
        <v>516</v>
      </c>
      <c r="M14" s="712" t="s">
        <v>517</v>
      </c>
      <c r="N14" s="2"/>
    </row>
    <row r="15" spans="1:14" ht="12.75">
      <c r="A15" s="629"/>
      <c r="B15" s="574"/>
      <c r="C15" s="117" t="s">
        <v>262</v>
      </c>
      <c r="D15" s="49">
        <v>11597.046</v>
      </c>
      <c r="E15" s="49">
        <v>199</v>
      </c>
      <c r="F15" s="49">
        <v>22729.647</v>
      </c>
      <c r="G15" s="49">
        <v>314</v>
      </c>
      <c r="H15" s="49">
        <v>174.406</v>
      </c>
      <c r="I15" s="49">
        <v>69</v>
      </c>
      <c r="J15" s="50">
        <v>0.428</v>
      </c>
      <c r="K15" s="49">
        <v>60</v>
      </c>
      <c r="L15" s="49">
        <v>0.381</v>
      </c>
      <c r="M15" s="49">
        <v>49</v>
      </c>
      <c r="N15" s="2"/>
    </row>
    <row r="16" spans="1:14" ht="12.75">
      <c r="A16" s="629"/>
      <c r="B16" s="117" t="s">
        <v>251</v>
      </c>
      <c r="C16" s="117"/>
      <c r="D16" s="49">
        <v>5365063.7069999995</v>
      </c>
      <c r="E16" s="49">
        <v>990725</v>
      </c>
      <c r="F16" s="49">
        <v>5706095.439000001</v>
      </c>
      <c r="G16" s="49">
        <v>1046903</v>
      </c>
      <c r="H16" s="49">
        <v>5970582.469</v>
      </c>
      <c r="I16" s="49">
        <v>1076034</v>
      </c>
      <c r="J16" s="49">
        <f>J17+J18+J19+J20</f>
        <v>6169498.816</v>
      </c>
      <c r="K16" s="49">
        <f>K17+K18+K19+K20</f>
        <v>1134257</v>
      </c>
      <c r="L16" s="49">
        <v>6272235.419</v>
      </c>
      <c r="M16" s="49">
        <v>1175057</v>
      </c>
      <c r="N16" s="2"/>
    </row>
    <row r="17" spans="1:14" ht="12.75">
      <c r="A17" s="629"/>
      <c r="B17" s="574"/>
      <c r="C17" s="117" t="s">
        <v>276</v>
      </c>
      <c r="D17" s="49">
        <v>4247425.926</v>
      </c>
      <c r="E17" s="49">
        <v>149679</v>
      </c>
      <c r="F17" s="49">
        <v>4498657.235</v>
      </c>
      <c r="G17" s="49">
        <v>150529</v>
      </c>
      <c r="H17" s="49">
        <v>4715886.322</v>
      </c>
      <c r="I17" s="49">
        <v>152955</v>
      </c>
      <c r="J17" s="49">
        <v>4861478.539</v>
      </c>
      <c r="K17" s="49">
        <v>154721</v>
      </c>
      <c r="L17" s="49">
        <v>4954994.455</v>
      </c>
      <c r="M17" s="49">
        <v>156428</v>
      </c>
      <c r="N17" s="2"/>
    </row>
    <row r="18" spans="1:14" ht="12.75">
      <c r="A18" s="629"/>
      <c r="B18" s="574"/>
      <c r="C18" s="117" t="s">
        <v>265</v>
      </c>
      <c r="D18" s="49">
        <v>200451.486</v>
      </c>
      <c r="E18" s="49">
        <v>618635</v>
      </c>
      <c r="F18" s="49">
        <v>233213.582</v>
      </c>
      <c r="G18" s="49">
        <v>655050</v>
      </c>
      <c r="H18" s="49">
        <v>237834.538</v>
      </c>
      <c r="I18" s="49">
        <v>668110</v>
      </c>
      <c r="J18" s="49">
        <v>256277.443</v>
      </c>
      <c r="K18" s="49">
        <v>719270</v>
      </c>
      <c r="L18" s="712" t="s">
        <v>518</v>
      </c>
      <c r="M18" s="712" t="s">
        <v>519</v>
      </c>
      <c r="N18" s="2"/>
    </row>
    <row r="19" spans="1:14" ht="12.75">
      <c r="A19" s="629"/>
      <c r="B19" s="574"/>
      <c r="C19" s="117" t="s">
        <v>275</v>
      </c>
      <c r="D19" s="49">
        <v>448024.198</v>
      </c>
      <c r="E19" s="49">
        <v>170901</v>
      </c>
      <c r="F19" s="49">
        <v>505123.376</v>
      </c>
      <c r="G19" s="49">
        <v>186490</v>
      </c>
      <c r="H19" s="49">
        <v>520433.131</v>
      </c>
      <c r="I19" s="49">
        <v>200876</v>
      </c>
      <c r="J19" s="49">
        <v>523372.49</v>
      </c>
      <c r="K19" s="49">
        <v>210355</v>
      </c>
      <c r="L19" s="49">
        <v>541141.986</v>
      </c>
      <c r="M19" s="49">
        <v>218235</v>
      </c>
      <c r="N19" s="2"/>
    </row>
    <row r="20" spans="1:14" ht="12.75">
      <c r="A20" s="629"/>
      <c r="B20" s="574"/>
      <c r="C20" s="117" t="s">
        <v>256</v>
      </c>
      <c r="D20" s="49">
        <v>469162.097</v>
      </c>
      <c r="E20" s="49">
        <v>51510</v>
      </c>
      <c r="F20" s="49">
        <v>469101.246</v>
      </c>
      <c r="G20" s="49">
        <v>54834</v>
      </c>
      <c r="H20" s="49">
        <v>496428.478</v>
      </c>
      <c r="I20" s="49">
        <v>54093</v>
      </c>
      <c r="J20" s="49">
        <v>528370.344</v>
      </c>
      <c r="K20" s="49">
        <v>49911</v>
      </c>
      <c r="L20" s="712" t="s">
        <v>520</v>
      </c>
      <c r="M20" s="712" t="s">
        <v>521</v>
      </c>
      <c r="N20" s="2"/>
    </row>
    <row r="21" spans="1:14" ht="12.75">
      <c r="A21" s="629"/>
      <c r="B21" s="117" t="s">
        <v>255</v>
      </c>
      <c r="C21" s="117"/>
      <c r="D21" s="49">
        <v>18360.747</v>
      </c>
      <c r="E21" s="49">
        <v>337</v>
      </c>
      <c r="F21" s="49">
        <v>19628.937</v>
      </c>
      <c r="G21" s="49">
        <v>371</v>
      </c>
      <c r="H21" s="49">
        <v>20265.159</v>
      </c>
      <c r="I21" s="49">
        <v>388</v>
      </c>
      <c r="J21" s="49">
        <v>21289.881</v>
      </c>
      <c r="K21" s="49">
        <v>394</v>
      </c>
      <c r="L21" s="49">
        <v>22589.94</v>
      </c>
      <c r="M21" s="49">
        <v>465</v>
      </c>
      <c r="N21" s="2"/>
    </row>
    <row r="22" spans="1:14" ht="12.75">
      <c r="A22" s="629"/>
      <c r="B22" s="117" t="s">
        <v>252</v>
      </c>
      <c r="C22" s="117"/>
      <c r="D22" s="49">
        <v>7.676</v>
      </c>
      <c r="E22" s="49">
        <v>136</v>
      </c>
      <c r="F22" s="49">
        <v>0.134</v>
      </c>
      <c r="G22" s="49">
        <v>42</v>
      </c>
      <c r="H22" s="49">
        <v>133.28</v>
      </c>
      <c r="I22" s="49">
        <v>100</v>
      </c>
      <c r="J22" s="50">
        <v>0.254</v>
      </c>
      <c r="K22" s="49">
        <v>83</v>
      </c>
      <c r="L22" s="49">
        <v>0.239</v>
      </c>
      <c r="M22" s="49">
        <v>76</v>
      </c>
      <c r="N22" s="2"/>
    </row>
    <row r="23" spans="1:14" ht="12.75">
      <c r="A23" s="247" t="s">
        <v>291</v>
      </c>
      <c r="B23" s="117"/>
      <c r="C23" s="117"/>
      <c r="D23" s="49">
        <v>1349125.065</v>
      </c>
      <c r="E23" s="49">
        <v>13657</v>
      </c>
      <c r="F23" s="49">
        <v>1651624.108</v>
      </c>
      <c r="G23" s="49">
        <v>15647</v>
      </c>
      <c r="H23" s="49">
        <v>1799335.318</v>
      </c>
      <c r="I23" s="49">
        <v>14987</v>
      </c>
      <c r="J23" s="49">
        <v>1643006.854</v>
      </c>
      <c r="K23" s="49">
        <v>14315</v>
      </c>
      <c r="L23" s="49">
        <v>1783272.76</v>
      </c>
      <c r="M23" s="49">
        <v>15336</v>
      </c>
      <c r="N23" s="2"/>
    </row>
    <row r="24" spans="1:14" ht="12.75">
      <c r="A24" s="221" t="s">
        <v>167</v>
      </c>
      <c r="B24" s="221"/>
      <c r="C24" s="221"/>
      <c r="D24" s="104">
        <v>13187039.503</v>
      </c>
      <c r="E24" s="104">
        <v>1047277</v>
      </c>
      <c r="F24" s="104">
        <v>14148535.078000002</v>
      </c>
      <c r="G24" s="104">
        <v>1107433</v>
      </c>
      <c r="H24" s="104">
        <v>14928377.500999998</v>
      </c>
      <c r="I24" s="104">
        <v>1137714</v>
      </c>
      <c r="J24" s="104">
        <f>J5+J23</f>
        <v>15206968.351999998</v>
      </c>
      <c r="K24" s="104">
        <f>K5+K23</f>
        <v>1198136</v>
      </c>
      <c r="L24" s="104">
        <f>L5+L23</f>
        <v>15968470.851</v>
      </c>
      <c r="M24" s="104">
        <f>M5+M23</f>
        <v>1245012</v>
      </c>
      <c r="N24" s="2"/>
    </row>
    <row r="25" spans="1:13" ht="12.75" customHeight="1">
      <c r="A25" s="628" t="s">
        <v>438</v>
      </c>
      <c r="B25" s="628"/>
      <c r="C25" s="628"/>
      <c r="D25" s="628"/>
      <c r="E25" s="628"/>
      <c r="F25" s="628"/>
      <c r="G25" s="628"/>
      <c r="H25" s="628"/>
      <c r="I25" s="628"/>
      <c r="J25" s="628"/>
      <c r="K25" s="628"/>
      <c r="L25" s="628"/>
      <c r="M25" s="628"/>
    </row>
  </sheetData>
  <mergeCells count="11">
    <mergeCell ref="D3:E3"/>
    <mergeCell ref="F3:G3"/>
    <mergeCell ref="H3:I3"/>
    <mergeCell ref="A25:M25"/>
    <mergeCell ref="J3:K3"/>
    <mergeCell ref="L3:M3"/>
    <mergeCell ref="A6:A22"/>
    <mergeCell ref="B7:B8"/>
    <mergeCell ref="B11:B15"/>
    <mergeCell ref="B17:B20"/>
    <mergeCell ref="A3:C4"/>
  </mergeCells>
  <printOptions/>
  <pageMargins left="0.72" right="0.34" top="1" bottom="1" header="0.5" footer="0.5"/>
  <pageSetup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93"/>
  <sheetViews>
    <sheetView workbookViewId="0" topLeftCell="A1">
      <selection activeCell="K45" sqref="K45"/>
    </sheetView>
  </sheetViews>
  <sheetFormatPr defaultColWidth="9.140625" defaultRowHeight="12.75"/>
  <cols>
    <col min="1" max="1" width="1.28515625" style="4" customWidth="1"/>
    <col min="2" max="2" width="1.1484375" style="4" customWidth="1"/>
    <col min="3" max="3" width="38.421875" style="4" customWidth="1"/>
    <col min="4" max="4" width="10.7109375" style="0" customWidth="1"/>
    <col min="5" max="5" width="8.57421875" style="0" customWidth="1"/>
    <col min="6" max="8" width="10.7109375" style="0" customWidth="1"/>
    <col min="9" max="9" width="10.140625" style="0" customWidth="1"/>
    <col min="10" max="12" width="8.57421875" style="0" customWidth="1"/>
  </cols>
  <sheetData>
    <row r="1" spans="1:14" s="2" customFormat="1" ht="12.75" customHeight="1">
      <c r="A1" s="4"/>
      <c r="B1" s="4"/>
      <c r="C1" s="4"/>
      <c r="N1" s="136" t="s">
        <v>176</v>
      </c>
    </row>
    <row r="2" spans="1:2" s="2" customFormat="1" ht="16.5" customHeight="1">
      <c r="A2" s="10" t="s">
        <v>285</v>
      </c>
      <c r="B2" s="10"/>
    </row>
    <row r="3" spans="1:14" ht="12" customHeight="1">
      <c r="A3" s="551" t="s">
        <v>19</v>
      </c>
      <c r="B3" s="552"/>
      <c r="C3" s="564"/>
      <c r="D3" s="508">
        <v>2007</v>
      </c>
      <c r="E3" s="509"/>
      <c r="F3" s="509"/>
      <c r="G3" s="510"/>
      <c r="H3" s="508">
        <v>2008</v>
      </c>
      <c r="I3" s="509"/>
      <c r="J3" s="510"/>
      <c r="K3" s="522" t="s">
        <v>412</v>
      </c>
      <c r="L3" s="523"/>
      <c r="M3" s="523"/>
      <c r="N3" s="524"/>
    </row>
    <row r="4" spans="1:14" ht="12" customHeight="1">
      <c r="A4" s="553"/>
      <c r="B4" s="554"/>
      <c r="C4" s="565"/>
      <c r="D4" s="520" t="s">
        <v>368</v>
      </c>
      <c r="E4" s="521"/>
      <c r="F4" s="29" t="s">
        <v>380</v>
      </c>
      <c r="G4" s="29" t="s">
        <v>396</v>
      </c>
      <c r="H4" s="29" t="s">
        <v>401</v>
      </c>
      <c r="I4" s="520" t="s">
        <v>411</v>
      </c>
      <c r="J4" s="521"/>
      <c r="K4" s="153" t="s">
        <v>369</v>
      </c>
      <c r="L4" s="153" t="s">
        <v>385</v>
      </c>
      <c r="M4" s="153" t="s">
        <v>397</v>
      </c>
      <c r="N4" s="153" t="s">
        <v>402</v>
      </c>
    </row>
    <row r="5" spans="1:14" s="16" customFormat="1" ht="12" customHeight="1" thickBot="1">
      <c r="A5" s="555"/>
      <c r="B5" s="556"/>
      <c r="C5" s="566"/>
      <c r="D5" s="152" t="s">
        <v>53</v>
      </c>
      <c r="E5" s="151" t="s">
        <v>67</v>
      </c>
      <c r="F5" s="511" t="s">
        <v>53</v>
      </c>
      <c r="G5" s="512"/>
      <c r="H5" s="513"/>
      <c r="I5" s="152" t="s">
        <v>53</v>
      </c>
      <c r="J5" s="152" t="s">
        <v>67</v>
      </c>
      <c r="K5" s="511" t="s">
        <v>67</v>
      </c>
      <c r="L5" s="512"/>
      <c r="M5" s="512"/>
      <c r="N5" s="513"/>
    </row>
    <row r="6" spans="1:14" ht="12" customHeight="1" thickTop="1">
      <c r="A6" s="400" t="s">
        <v>19</v>
      </c>
      <c r="B6" s="133"/>
      <c r="C6" s="79"/>
      <c r="D6" s="80">
        <v>8713916.143</v>
      </c>
      <c r="E6" s="46">
        <f>E7+E14</f>
        <v>100.00000000000001</v>
      </c>
      <c r="F6" s="80">
        <v>8941824.411</v>
      </c>
      <c r="G6" s="80">
        <v>10179121.274</v>
      </c>
      <c r="H6" s="80">
        <v>9562365.437</v>
      </c>
      <c r="I6" s="80">
        <v>10325710.137</v>
      </c>
      <c r="J6" s="81">
        <f>J7+J14</f>
        <v>100</v>
      </c>
      <c r="K6" s="81">
        <f aca="true" t="shared" si="0" ref="K6:K20">IF(D6=0,"-",I6/D6*100-100)</f>
        <v>18.496781097609883</v>
      </c>
      <c r="L6" s="81">
        <f>IF(F6=0,"-",I6/F6*100-100)</f>
        <v>15.476547764655038</v>
      </c>
      <c r="M6" s="81">
        <f>IF(G6=0,"-",I6/G6*100-100)</f>
        <v>1.4400934919050883</v>
      </c>
      <c r="N6" s="81">
        <f>IF(H6=0,"-",I6/H6*100-100)</f>
        <v>7.982802006775032</v>
      </c>
    </row>
    <row r="7" spans="1:14" ht="12" customHeight="1">
      <c r="A7" s="632"/>
      <c r="B7" s="82" t="s">
        <v>93</v>
      </c>
      <c r="C7" s="82"/>
      <c r="D7" s="80">
        <v>5274613.989</v>
      </c>
      <c r="E7" s="48">
        <f>D7/$D$6*100</f>
        <v>60.530924356406224</v>
      </c>
      <c r="F7" s="80">
        <v>5215340.652</v>
      </c>
      <c r="G7" s="80">
        <v>5493260.853</v>
      </c>
      <c r="H7" s="80">
        <v>5590872.277</v>
      </c>
      <c r="I7" s="80">
        <v>5767445.37</v>
      </c>
      <c r="J7" s="81">
        <f aca="true" t="shared" si="1" ref="J7:J27">I7/$I$6*100</f>
        <v>55.85519342958871</v>
      </c>
      <c r="K7" s="81">
        <f>IF(D7=0,"-",I7/D7*100-100)</f>
        <v>9.343458725658053</v>
      </c>
      <c r="L7" s="81">
        <f>IF(F7=0,"-",I7/F7*100-100)</f>
        <v>10.58616790042808</v>
      </c>
      <c r="M7" s="81">
        <f>IF(G7=0,"-",I7/G7*100-100)</f>
        <v>4.991288859881138</v>
      </c>
      <c r="N7" s="81">
        <f>IF(H7=0,"-",I7/H7*100-100)</f>
        <v>3.1582387193210337</v>
      </c>
    </row>
    <row r="8" spans="1:14" s="5" customFormat="1" ht="12" customHeight="1">
      <c r="A8" s="636"/>
      <c r="B8" s="36" t="s">
        <v>92</v>
      </c>
      <c r="C8" s="36"/>
      <c r="D8" s="90">
        <v>290394.07</v>
      </c>
      <c r="E8" s="94">
        <f aca="true" t="shared" si="2" ref="E8:E27">D8/$D$6*100</f>
        <v>3.3325322993069806</v>
      </c>
      <c r="F8" s="90">
        <v>296380.764</v>
      </c>
      <c r="G8" s="90">
        <v>229759.168</v>
      </c>
      <c r="H8" s="90">
        <v>323669.927</v>
      </c>
      <c r="I8" s="90">
        <v>391602.312</v>
      </c>
      <c r="J8" s="453">
        <f t="shared" si="1"/>
        <v>3.792497627807465</v>
      </c>
      <c r="K8" s="453">
        <f>IF(D8=0,"-",I8/D8*100-100)</f>
        <v>34.852034685143536</v>
      </c>
      <c r="L8" s="453">
        <f>IF(F8=0,"-",I8/F8*100-100)</f>
        <v>32.12811341561962</v>
      </c>
      <c r="M8" s="453">
        <f>IF(G8=0,"-",I8/G8*100-100)</f>
        <v>70.44034212380154</v>
      </c>
      <c r="N8" s="453">
        <f>IF(H8=0,"-",I8/H8*100-100)</f>
        <v>20.988167059462384</v>
      </c>
    </row>
    <row r="9" spans="1:14" s="5" customFormat="1" ht="12" customHeight="1">
      <c r="A9" s="636"/>
      <c r="B9" s="36" t="s">
        <v>213</v>
      </c>
      <c r="C9" s="36"/>
      <c r="D9" s="90">
        <v>218949.165</v>
      </c>
      <c r="E9" s="94">
        <f t="shared" si="2"/>
        <v>2.5126379621622212</v>
      </c>
      <c r="F9" s="90">
        <v>246474.576</v>
      </c>
      <c r="G9" s="90">
        <v>268930.483</v>
      </c>
      <c r="H9" s="90">
        <v>264555.668</v>
      </c>
      <c r="I9" s="90">
        <v>327087.818</v>
      </c>
      <c r="J9" s="453">
        <f t="shared" si="1"/>
        <v>3.1677028859056384</v>
      </c>
      <c r="K9" s="453">
        <f>IF(D9=0,"-",I9/D9*100-100)</f>
        <v>49.389844898472234</v>
      </c>
      <c r="L9" s="453">
        <f>IF(F9=0,"-",I9/F9*100-100)</f>
        <v>32.70651411933051</v>
      </c>
      <c r="M9" s="453">
        <f>IF(G9=0,"-",I9/G9*100-100)</f>
        <v>21.625415739873574</v>
      </c>
      <c r="N9" s="453">
        <f>IF(H9=0,"-",I9/H9*100-100)</f>
        <v>23.636669920071427</v>
      </c>
    </row>
    <row r="10" spans="1:14" ht="12" customHeight="1">
      <c r="A10" s="546"/>
      <c r="B10" s="34" t="s">
        <v>214</v>
      </c>
      <c r="C10" s="34"/>
      <c r="D10" s="83">
        <v>305657.494</v>
      </c>
      <c r="E10" s="50">
        <f t="shared" si="2"/>
        <v>3.5076937737751654</v>
      </c>
      <c r="F10" s="83">
        <v>280942.962</v>
      </c>
      <c r="G10" s="83">
        <v>335704.914</v>
      </c>
      <c r="H10" s="83">
        <v>355339.91</v>
      </c>
      <c r="I10" s="83">
        <v>338408.659</v>
      </c>
      <c r="J10" s="84">
        <f t="shared" si="1"/>
        <v>3.2773402943724337</v>
      </c>
      <c r="K10" s="84">
        <f>IF(D10=0,"-",I10/D10*100-100)</f>
        <v>10.714988391549142</v>
      </c>
      <c r="L10" s="84">
        <f>IF(F10=0,"-",I10/F10*100-100)</f>
        <v>20.454577893999698</v>
      </c>
      <c r="M10" s="84">
        <f>IF(G10=0,"-",I10/G10*100-100)</f>
        <v>0.8053933342185218</v>
      </c>
      <c r="N10" s="84">
        <f>IF(H10=0,"-",I10/H10*100-100)</f>
        <v>-4.7648042123948215</v>
      </c>
    </row>
    <row r="11" spans="1:14" ht="12" customHeight="1">
      <c r="A11" s="546"/>
      <c r="B11" s="34" t="s">
        <v>215</v>
      </c>
      <c r="C11" s="34"/>
      <c r="D11" s="83">
        <v>1377545.776</v>
      </c>
      <c r="E11" s="50">
        <f t="shared" si="2"/>
        <v>15.808572786262125</v>
      </c>
      <c r="F11" s="83">
        <v>1333922.333</v>
      </c>
      <c r="G11" s="83">
        <v>1558117.72</v>
      </c>
      <c r="H11" s="83">
        <v>1511927.952</v>
      </c>
      <c r="I11" s="83">
        <v>1475662.554</v>
      </c>
      <c r="J11" s="84">
        <f t="shared" si="1"/>
        <v>14.291148351262303</v>
      </c>
      <c r="K11" s="84">
        <f t="shared" si="0"/>
        <v>7.122578407877157</v>
      </c>
      <c r="L11" s="84">
        <f aca="true" t="shared" si="3" ref="L11:L27">IF(F11=0,"-",I11/F11*100-100)</f>
        <v>10.62582262051383</v>
      </c>
      <c r="M11" s="84">
        <f aca="true" t="shared" si="4" ref="M11:M38">IF(G11=0,"-",I11/G11*100-100)</f>
        <v>-5.291972804211468</v>
      </c>
      <c r="N11" s="84">
        <f aca="true" t="shared" si="5" ref="N11:N38">IF(H11=0,"-",I11/H11*100-100)</f>
        <v>-2.398619454850845</v>
      </c>
    </row>
    <row r="12" spans="1:14" ht="12" customHeight="1">
      <c r="A12" s="546"/>
      <c r="B12" s="34" t="s">
        <v>216</v>
      </c>
      <c r="C12" s="34"/>
      <c r="D12" s="83">
        <v>3025393.991</v>
      </c>
      <c r="E12" s="50">
        <f t="shared" si="2"/>
        <v>34.71910839342123</v>
      </c>
      <c r="F12" s="83">
        <v>3000765.723</v>
      </c>
      <c r="G12" s="83">
        <v>3036214.94</v>
      </c>
      <c r="H12" s="83">
        <v>3067848.67</v>
      </c>
      <c r="I12" s="83">
        <v>3173039.097</v>
      </c>
      <c r="J12" s="84">
        <f t="shared" si="1"/>
        <v>30.729500004363718</v>
      </c>
      <c r="K12" s="84">
        <f t="shared" si="0"/>
        <v>4.880194329704409</v>
      </c>
      <c r="L12" s="84">
        <f t="shared" si="3"/>
        <v>5.740980466404764</v>
      </c>
      <c r="M12" s="84">
        <f t="shared" si="4"/>
        <v>4.506405498419696</v>
      </c>
      <c r="N12" s="84">
        <f t="shared" si="5"/>
        <v>3.4288010366560826</v>
      </c>
    </row>
    <row r="13" spans="1:14" ht="12" customHeight="1">
      <c r="A13" s="546"/>
      <c r="B13" s="34" t="s">
        <v>217</v>
      </c>
      <c r="C13" s="53"/>
      <c r="D13" s="83">
        <v>56673.493</v>
      </c>
      <c r="E13" s="50">
        <f t="shared" si="2"/>
        <v>0.6503791414785022</v>
      </c>
      <c r="F13" s="83">
        <v>56854.294</v>
      </c>
      <c r="G13" s="83">
        <v>64533.628</v>
      </c>
      <c r="H13" s="83">
        <v>67530.15</v>
      </c>
      <c r="I13" s="83">
        <v>61644.93</v>
      </c>
      <c r="J13" s="84">
        <f t="shared" si="1"/>
        <v>0.5970042658771567</v>
      </c>
      <c r="K13" s="84">
        <f t="shared" si="0"/>
        <v>8.772067393128566</v>
      </c>
      <c r="L13" s="84">
        <f t="shared" si="3"/>
        <v>8.42616390593119</v>
      </c>
      <c r="M13" s="84">
        <f t="shared" si="4"/>
        <v>-4.476267783983872</v>
      </c>
      <c r="N13" s="84">
        <f t="shared" si="5"/>
        <v>-8.714951765988971</v>
      </c>
    </row>
    <row r="14" spans="1:14" ht="12" customHeight="1">
      <c r="A14" s="546"/>
      <c r="B14" s="85" t="s">
        <v>94</v>
      </c>
      <c r="C14" s="85"/>
      <c r="D14" s="80">
        <v>3439302.154</v>
      </c>
      <c r="E14" s="48">
        <f t="shared" si="2"/>
        <v>39.46907564359379</v>
      </c>
      <c r="F14" s="80">
        <v>3726483.759</v>
      </c>
      <c r="G14" s="80">
        <v>4685860.421</v>
      </c>
      <c r="H14" s="80">
        <v>3971493.16</v>
      </c>
      <c r="I14" s="80">
        <v>4558264.767</v>
      </c>
      <c r="J14" s="81">
        <f t="shared" si="1"/>
        <v>44.14480657041128</v>
      </c>
      <c r="K14" s="81">
        <f>IF(D14=0,"-",I14/D14*100-100)</f>
        <v>32.534582973427206</v>
      </c>
      <c r="L14" s="81">
        <f>IF(F14=0,"-",I14/F14*100-100)</f>
        <v>22.320800566784385</v>
      </c>
      <c r="M14" s="81">
        <f>IF(G14=0,"-",I14/G14*100-100)</f>
        <v>-2.7229930586103563</v>
      </c>
      <c r="N14" s="81">
        <f>IF(H14=0,"-",I14/H14*100-100)</f>
        <v>14.774584353054763</v>
      </c>
    </row>
    <row r="15" spans="1:14" ht="12" customHeight="1">
      <c r="A15" s="546"/>
      <c r="B15" s="34" t="s">
        <v>92</v>
      </c>
      <c r="C15" s="34"/>
      <c r="D15" s="83">
        <v>2837.797</v>
      </c>
      <c r="E15" s="50">
        <f t="shared" si="2"/>
        <v>0.032566264735972225</v>
      </c>
      <c r="F15" s="83">
        <v>9170.466</v>
      </c>
      <c r="G15" s="83">
        <v>4217.139</v>
      </c>
      <c r="H15" s="83">
        <v>4338.707</v>
      </c>
      <c r="I15" s="83">
        <v>13086.168</v>
      </c>
      <c r="J15" s="84">
        <f t="shared" si="1"/>
        <v>0.12673383066515187</v>
      </c>
      <c r="K15" s="84">
        <f>IF(D15=0,"-",I15/D15*100-100)</f>
        <v>361.13827028501333</v>
      </c>
      <c r="L15" s="84">
        <f>IF(F15=0,"-",I15/F15*100-100)</f>
        <v>42.69905149858252</v>
      </c>
      <c r="M15" s="84">
        <f>IF(G15=0,"-",I15/G15*100-100)</f>
        <v>210.30914560795833</v>
      </c>
      <c r="N15" s="84">
        <f>IF(H15=0,"-",I15/H15*100-100)</f>
        <v>201.614467167292</v>
      </c>
    </row>
    <row r="16" spans="1:14" ht="12" customHeight="1">
      <c r="A16" s="546"/>
      <c r="B16" s="34" t="s">
        <v>213</v>
      </c>
      <c r="C16" s="34"/>
      <c r="D16" s="83">
        <v>152338.848</v>
      </c>
      <c r="E16" s="50">
        <f t="shared" si="2"/>
        <v>1.7482248566550156</v>
      </c>
      <c r="F16" s="83">
        <v>162848.732</v>
      </c>
      <c r="G16" s="83">
        <v>217435.72</v>
      </c>
      <c r="H16" s="83">
        <v>229152.995</v>
      </c>
      <c r="I16" s="83">
        <v>249095.583</v>
      </c>
      <c r="J16" s="84">
        <f t="shared" si="1"/>
        <v>2.412382099584789</v>
      </c>
      <c r="K16" s="84">
        <f t="shared" si="0"/>
        <v>63.51415694045423</v>
      </c>
      <c r="L16" s="84">
        <f t="shared" si="3"/>
        <v>52.96132793959981</v>
      </c>
      <c r="M16" s="84">
        <f t="shared" si="4"/>
        <v>14.560562082439816</v>
      </c>
      <c r="N16" s="84">
        <f t="shared" si="5"/>
        <v>8.70273940779174</v>
      </c>
    </row>
    <row r="17" spans="1:14" ht="12" customHeight="1">
      <c r="A17" s="546"/>
      <c r="B17" s="34" t="s">
        <v>214</v>
      </c>
      <c r="C17" s="34"/>
      <c r="D17" s="83">
        <v>0.002</v>
      </c>
      <c r="E17" s="50">
        <f t="shared" si="2"/>
        <v>2.2951793053535704E-08</v>
      </c>
      <c r="F17" s="83">
        <v>0</v>
      </c>
      <c r="G17" s="83">
        <v>122.138</v>
      </c>
      <c r="H17" s="83">
        <v>123.752</v>
      </c>
      <c r="I17" s="83">
        <v>111.865</v>
      </c>
      <c r="J17" s="84">
        <f t="shared" si="1"/>
        <v>0.0010833637446315233</v>
      </c>
      <c r="K17" s="84" t="s">
        <v>59</v>
      </c>
      <c r="L17" s="84" t="s">
        <v>59</v>
      </c>
      <c r="M17" s="84" t="s">
        <v>59</v>
      </c>
      <c r="N17" s="84" t="s">
        <v>59</v>
      </c>
    </row>
    <row r="18" spans="1:14" ht="12" customHeight="1">
      <c r="A18" s="546"/>
      <c r="B18" s="34" t="s">
        <v>215</v>
      </c>
      <c r="C18" s="34"/>
      <c r="D18" s="83">
        <v>2889418.331</v>
      </c>
      <c r="E18" s="50">
        <f t="shared" si="2"/>
        <v>33.15866578910226</v>
      </c>
      <c r="F18" s="83">
        <v>3161782.429</v>
      </c>
      <c r="G18" s="83">
        <v>4054971.209</v>
      </c>
      <c r="H18" s="83">
        <v>3205339.799</v>
      </c>
      <c r="I18" s="83">
        <v>3709752.615</v>
      </c>
      <c r="J18" s="84">
        <f t="shared" si="1"/>
        <v>35.927336384418595</v>
      </c>
      <c r="K18" s="84">
        <f t="shared" si="0"/>
        <v>28.390983583055288</v>
      </c>
      <c r="L18" s="84">
        <f t="shared" si="3"/>
        <v>17.331052920466462</v>
      </c>
      <c r="M18" s="84">
        <f t="shared" si="4"/>
        <v>-8.513465970702512</v>
      </c>
      <c r="N18" s="84">
        <f t="shared" si="5"/>
        <v>15.736640968841016</v>
      </c>
    </row>
    <row r="19" spans="1:14" ht="12" customHeight="1">
      <c r="A19" s="546"/>
      <c r="B19" s="34" t="s">
        <v>216</v>
      </c>
      <c r="C19" s="34"/>
      <c r="D19" s="83">
        <v>391703.699</v>
      </c>
      <c r="E19" s="50">
        <f t="shared" si="2"/>
        <v>4.49515111887622</v>
      </c>
      <c r="F19" s="83">
        <v>390063.196</v>
      </c>
      <c r="G19" s="83">
        <v>405602.797</v>
      </c>
      <c r="H19" s="83">
        <v>530175.936</v>
      </c>
      <c r="I19" s="83">
        <v>583422.828</v>
      </c>
      <c r="J19" s="84">
        <f t="shared" si="1"/>
        <v>5.650195679127458</v>
      </c>
      <c r="K19" s="84">
        <f t="shared" si="0"/>
        <v>48.94493707602183</v>
      </c>
      <c r="L19" s="84">
        <f t="shared" si="3"/>
        <v>49.57136022645929</v>
      </c>
      <c r="M19" s="84">
        <f t="shared" si="4"/>
        <v>43.840928197543946</v>
      </c>
      <c r="N19" s="84">
        <f t="shared" si="5"/>
        <v>10.043249492183676</v>
      </c>
    </row>
    <row r="20" spans="1:14" ht="12" customHeight="1" thickBot="1">
      <c r="A20" s="637"/>
      <c r="B20" s="86" t="s">
        <v>217</v>
      </c>
      <c r="C20" s="86"/>
      <c r="D20" s="87">
        <v>3003.477</v>
      </c>
      <c r="E20" s="60">
        <f t="shared" si="2"/>
        <v>0.034467591272527125</v>
      </c>
      <c r="F20" s="87">
        <v>2618.936</v>
      </c>
      <c r="G20" s="87">
        <v>3511.418</v>
      </c>
      <c r="H20" s="87">
        <v>2361.971</v>
      </c>
      <c r="I20" s="87">
        <v>2795.708</v>
      </c>
      <c r="J20" s="88">
        <f t="shared" si="1"/>
        <v>0.027075212870659338</v>
      </c>
      <c r="K20" s="88">
        <f t="shared" si="0"/>
        <v>-6.917615816601881</v>
      </c>
      <c r="L20" s="88">
        <f t="shared" si="3"/>
        <v>6.749764026306877</v>
      </c>
      <c r="M20" s="88">
        <f t="shared" si="4"/>
        <v>-20.38236404780062</v>
      </c>
      <c r="N20" s="88">
        <f t="shared" si="5"/>
        <v>18.36334993105335</v>
      </c>
    </row>
    <row r="21" spans="1:14" ht="12" customHeight="1" thickTop="1">
      <c r="A21" s="557" t="s">
        <v>122</v>
      </c>
      <c r="B21" s="558"/>
      <c r="C21" s="558"/>
      <c r="D21" s="558"/>
      <c r="E21" s="558"/>
      <c r="F21" s="558"/>
      <c r="G21" s="558"/>
      <c r="H21" s="558"/>
      <c r="I21" s="558"/>
      <c r="J21" s="558"/>
      <c r="K21" s="558"/>
      <c r="L21" s="558"/>
      <c r="M21" s="558"/>
      <c r="N21" s="559"/>
    </row>
    <row r="22" spans="1:15" ht="12" customHeight="1">
      <c r="A22" s="89" t="s">
        <v>121</v>
      </c>
      <c r="B22" s="113"/>
      <c r="C22" s="89"/>
      <c r="D22" s="154">
        <v>5831602.824</v>
      </c>
      <c r="E22" s="52">
        <f>D22/$D$6*100</f>
        <v>66.9228705934312</v>
      </c>
      <c r="F22" s="154">
        <v>5833619.192</v>
      </c>
      <c r="G22" s="154">
        <v>6200907.265</v>
      </c>
      <c r="H22" s="154">
        <v>5551534.162</v>
      </c>
      <c r="I22" s="154">
        <v>6171693.414</v>
      </c>
      <c r="J22" s="84">
        <f t="shared" si="1"/>
        <v>59.77015945745989</v>
      </c>
      <c r="K22" s="84">
        <f aca="true" t="shared" si="6" ref="K22:K27">IF(D22=0,"-",I22/D22*100-100)</f>
        <v>5.831854470615781</v>
      </c>
      <c r="L22" s="84">
        <f t="shared" si="3"/>
        <v>5.795274097829733</v>
      </c>
      <c r="M22" s="84">
        <f t="shared" si="4"/>
        <v>-0.47112220440534713</v>
      </c>
      <c r="N22" s="84">
        <f t="shared" si="5"/>
        <v>11.17095263945167</v>
      </c>
      <c r="O22" s="245"/>
    </row>
    <row r="23" spans="1:15" ht="12" customHeight="1">
      <c r="A23" s="632"/>
      <c r="B23" s="91" t="s">
        <v>21</v>
      </c>
      <c r="C23" s="91"/>
      <c r="D23" s="90">
        <v>3268868.137</v>
      </c>
      <c r="E23" s="52">
        <f>D23/$D$6*100</f>
        <v>37.513192499860395</v>
      </c>
      <c r="F23" s="90">
        <v>3056738.63</v>
      </c>
      <c r="G23" s="90">
        <v>3031503.992</v>
      </c>
      <c r="H23" s="90">
        <v>2859982.095</v>
      </c>
      <c r="I23" s="90">
        <v>2917093.801</v>
      </c>
      <c r="J23" s="84">
        <f t="shared" si="1"/>
        <v>28.25078142129141</v>
      </c>
      <c r="K23" s="84">
        <f>IF(D23=0,"-",I23/D23*100-100)</f>
        <v>-10.761349839055939</v>
      </c>
      <c r="L23" s="84">
        <f>IF(F23=0,"-",I23/F23*100-100)</f>
        <v>-4.568425564079064</v>
      </c>
      <c r="M23" s="84">
        <f>IF(G23=0,"-",I23/G23*100-100)</f>
        <v>-3.7740405851987475</v>
      </c>
      <c r="N23" s="84">
        <f>IF(H23=0,"-",I23/H23*100-100)</f>
        <v>1.9969252989326662</v>
      </c>
      <c r="O23" s="245"/>
    </row>
    <row r="24" spans="1:14" ht="12" customHeight="1">
      <c r="A24" s="547"/>
      <c r="B24" s="63" t="s">
        <v>22</v>
      </c>
      <c r="C24" s="63"/>
      <c r="D24" s="90">
        <v>2562734.687</v>
      </c>
      <c r="E24" s="52">
        <f>D24/$D$6*100</f>
        <v>29.409678093570797</v>
      </c>
      <c r="F24" s="90">
        <v>2776880.562</v>
      </c>
      <c r="G24" s="90">
        <v>3169403.273</v>
      </c>
      <c r="H24" s="90">
        <v>2691552.067</v>
      </c>
      <c r="I24" s="90">
        <v>3254599.613</v>
      </c>
      <c r="J24" s="84">
        <f t="shared" si="1"/>
        <v>31.519378036168476</v>
      </c>
      <c r="K24" s="84">
        <f>IF(D24=0,"-",I24/D24*100-100)</f>
        <v>26.99713433113571</v>
      </c>
      <c r="L24" s="84">
        <f>IF(F24=0,"-",I24/F24*100-100)</f>
        <v>17.203442508018114</v>
      </c>
      <c r="M24" s="84">
        <f>IF(G24=0,"-",I24/G24*100-100)</f>
        <v>2.6880877143588435</v>
      </c>
      <c r="N24" s="84">
        <f>IF(H24=0,"-",I24/H24*100-100)</f>
        <v>20.919065728034454</v>
      </c>
    </row>
    <row r="25" spans="1:14" ht="12.75" customHeight="1">
      <c r="A25" s="92" t="s">
        <v>304</v>
      </c>
      <c r="B25" s="106"/>
      <c r="C25" s="92"/>
      <c r="D25" s="90">
        <v>2452076.108</v>
      </c>
      <c r="E25" s="50">
        <f t="shared" si="2"/>
        <v>28.13977169116763</v>
      </c>
      <c r="F25" s="90">
        <v>2647686.304</v>
      </c>
      <c r="G25" s="90">
        <v>3471248.409</v>
      </c>
      <c r="H25" s="90">
        <v>3439944.674</v>
      </c>
      <c r="I25" s="90">
        <v>3589176.767</v>
      </c>
      <c r="J25" s="84">
        <f t="shared" si="1"/>
        <v>34.75961187539968</v>
      </c>
      <c r="K25" s="84">
        <f t="shared" si="6"/>
        <v>46.37297575267593</v>
      </c>
      <c r="L25" s="84">
        <f t="shared" si="3"/>
        <v>35.55898829773153</v>
      </c>
      <c r="M25" s="84">
        <f t="shared" si="4"/>
        <v>3.3972895081275</v>
      </c>
      <c r="N25" s="84">
        <f t="shared" si="5"/>
        <v>4.3382120104411825</v>
      </c>
    </row>
    <row r="26" spans="1:14" ht="12" customHeight="1">
      <c r="A26" s="92" t="s">
        <v>111</v>
      </c>
      <c r="B26" s="106"/>
      <c r="C26" s="92"/>
      <c r="D26" s="90">
        <v>405966.437</v>
      </c>
      <c r="E26" s="50">
        <f t="shared" si="2"/>
        <v>4.658828824352619</v>
      </c>
      <c r="F26" s="90">
        <v>436027.911</v>
      </c>
      <c r="G26" s="90">
        <v>481975.577</v>
      </c>
      <c r="H26" s="90">
        <v>547566.025</v>
      </c>
      <c r="I26" s="90">
        <v>541190.296</v>
      </c>
      <c r="J26" s="84">
        <f t="shared" si="1"/>
        <v>5.241192022820386</v>
      </c>
      <c r="K26" s="84">
        <f t="shared" si="6"/>
        <v>33.30912279332097</v>
      </c>
      <c r="L26" s="84">
        <f t="shared" si="3"/>
        <v>24.11826911695107</v>
      </c>
      <c r="M26" s="84">
        <f t="shared" si="4"/>
        <v>12.285833935523243</v>
      </c>
      <c r="N26" s="84">
        <f t="shared" si="5"/>
        <v>-1.1643762959909765</v>
      </c>
    </row>
    <row r="27" spans="1:14" ht="12" customHeight="1" thickBot="1">
      <c r="A27" s="145" t="s">
        <v>20</v>
      </c>
      <c r="B27" s="144"/>
      <c r="C27" s="145"/>
      <c r="D27" s="90">
        <v>24270.774</v>
      </c>
      <c r="E27" s="60">
        <f t="shared" si="2"/>
        <v>0.2785288910485675</v>
      </c>
      <c r="F27" s="90">
        <v>24491.004</v>
      </c>
      <c r="G27" s="90">
        <v>24990.023</v>
      </c>
      <c r="H27" s="90">
        <v>23320.576</v>
      </c>
      <c r="I27" s="90">
        <v>23649.66</v>
      </c>
      <c r="J27" s="88">
        <f t="shared" si="1"/>
        <v>0.2290366443200496</v>
      </c>
      <c r="K27" s="88">
        <f t="shared" si="6"/>
        <v>-2.5591025650850696</v>
      </c>
      <c r="L27" s="88">
        <f t="shared" si="3"/>
        <v>-3.435318535736627</v>
      </c>
      <c r="M27" s="88">
        <f t="shared" si="4"/>
        <v>-5.363592502495891</v>
      </c>
      <c r="N27" s="88">
        <f t="shared" si="5"/>
        <v>1.4111315260823716</v>
      </c>
    </row>
    <row r="28" spans="1:14" ht="12" customHeight="1" thickTop="1">
      <c r="A28" s="557" t="s">
        <v>140</v>
      </c>
      <c r="B28" s="558"/>
      <c r="C28" s="558"/>
      <c r="D28" s="558"/>
      <c r="E28" s="558"/>
      <c r="F28" s="558"/>
      <c r="G28" s="558"/>
      <c r="H28" s="558"/>
      <c r="I28" s="558"/>
      <c r="J28" s="558"/>
      <c r="K28" s="558"/>
      <c r="L28" s="558"/>
      <c r="M28" s="558"/>
      <c r="N28" s="559"/>
    </row>
    <row r="29" spans="1:14" s="16" customFormat="1" ht="12" customHeight="1">
      <c r="A29" s="122" t="s">
        <v>93</v>
      </c>
      <c r="B29" s="122"/>
      <c r="C29" s="122"/>
      <c r="D29" s="146">
        <v>5274613.989</v>
      </c>
      <c r="E29" s="46">
        <f>D29/$D$29*100</f>
        <v>100</v>
      </c>
      <c r="F29" s="146">
        <v>5215340.652</v>
      </c>
      <c r="G29" s="146">
        <v>5493260.853</v>
      </c>
      <c r="H29" s="146">
        <v>5590872.277</v>
      </c>
      <c r="I29" s="146">
        <v>5767445.37</v>
      </c>
      <c r="J29" s="252">
        <f>I29/$I$29*100</f>
        <v>100</v>
      </c>
      <c r="K29" s="81">
        <f>IF(D29=0,"-",I29/D29*100-100)</f>
        <v>9.343458725658053</v>
      </c>
      <c r="L29" s="81">
        <f>IF(F29=0,"-",I29/F29*100-100)</f>
        <v>10.58616790042808</v>
      </c>
      <c r="M29" s="81">
        <f>IF(G29=0,"-",I29/G29*100-100)</f>
        <v>4.991288859881138</v>
      </c>
      <c r="N29" s="81">
        <f>IF(H29=0,"-",I29/H29*100-100)</f>
        <v>3.1582387193210337</v>
      </c>
    </row>
    <row r="30" spans="1:14" s="16" customFormat="1" ht="12" customHeight="1">
      <c r="A30" s="633"/>
      <c r="B30" s="117" t="s">
        <v>143</v>
      </c>
      <c r="C30" s="117"/>
      <c r="D30" s="78">
        <v>3000605.711</v>
      </c>
      <c r="E30" s="435">
        <f>D30/$D$29*100</f>
        <v>56.88768348276566</v>
      </c>
      <c r="F30" s="78">
        <v>2775489.762</v>
      </c>
      <c r="G30" s="78">
        <v>2921421.211</v>
      </c>
      <c r="H30" s="78">
        <v>2999645.303</v>
      </c>
      <c r="I30" s="78">
        <v>3113479.054</v>
      </c>
      <c r="J30" s="437">
        <f>I30/$I$29*100</f>
        <v>53.98367655452972</v>
      </c>
      <c r="K30" s="84">
        <f>IF(D30=0,"-",I30/D30*100-100)</f>
        <v>3.7616852686180806</v>
      </c>
      <c r="L30" s="84">
        <f>IF(F30=0,"-",I30/F30*100-100)</f>
        <v>12.17764506385521</v>
      </c>
      <c r="M30" s="84">
        <f>IF(G30=0,"-",I30/G30*100-100)</f>
        <v>6.574123658609949</v>
      </c>
      <c r="N30" s="84">
        <f>IF(H30=0,"-",I30/H30*100-100)</f>
        <v>3.794907047381656</v>
      </c>
    </row>
    <row r="31" spans="1:14" s="16" customFormat="1" ht="12" customHeight="1">
      <c r="A31" s="634"/>
      <c r="B31" s="117" t="s">
        <v>144</v>
      </c>
      <c r="C31" s="117"/>
      <c r="D31" s="78">
        <v>471211.904</v>
      </c>
      <c r="E31" s="435">
        <f>D31/$D$29*100</f>
        <v>8.933580826629093</v>
      </c>
      <c r="F31" s="78">
        <v>450100.575</v>
      </c>
      <c r="G31" s="78">
        <v>421451.379</v>
      </c>
      <c r="H31" s="78">
        <v>365843.043</v>
      </c>
      <c r="I31" s="78">
        <v>363157.253</v>
      </c>
      <c r="J31" s="437">
        <f>I31/$I$29*100</f>
        <v>6.29667434543901</v>
      </c>
      <c r="K31" s="84">
        <f aca="true" t="shared" si="7" ref="K31:K38">IF(D31=0,"-",I31/D31*100-100)</f>
        <v>-22.931222679807334</v>
      </c>
      <c r="L31" s="84">
        <f aca="true" t="shared" si="8" ref="L31:L38">IF(F31=0,"-",I31/F31*100-100)</f>
        <v>-19.31642100212825</v>
      </c>
      <c r="M31" s="84">
        <f t="shared" si="4"/>
        <v>-13.831755904635443</v>
      </c>
      <c r="N31" s="84">
        <f t="shared" si="5"/>
        <v>-0.7341372349125095</v>
      </c>
    </row>
    <row r="32" spans="1:14" s="16" customFormat="1" ht="12" customHeight="1">
      <c r="A32" s="634"/>
      <c r="B32" s="117" t="s">
        <v>145</v>
      </c>
      <c r="C32" s="117"/>
      <c r="D32" s="78">
        <v>1763066.081</v>
      </c>
      <c r="E32" s="435">
        <f>D32/$D$29*100</f>
        <v>33.425499660767684</v>
      </c>
      <c r="F32" s="78">
        <v>1943946.085</v>
      </c>
      <c r="G32" s="78">
        <v>2107520.377</v>
      </c>
      <c r="H32" s="78">
        <v>2182415.056</v>
      </c>
      <c r="I32" s="78">
        <v>2241346.669</v>
      </c>
      <c r="J32" s="437">
        <f>I32/$I$29*100</f>
        <v>38.86203553237991</v>
      </c>
      <c r="K32" s="84">
        <f t="shared" si="7"/>
        <v>27.1277743446078</v>
      </c>
      <c r="L32" s="84">
        <f t="shared" si="8"/>
        <v>15.298808248583711</v>
      </c>
      <c r="M32" s="84">
        <f t="shared" si="4"/>
        <v>6.349940596564892</v>
      </c>
      <c r="N32" s="84">
        <f t="shared" si="5"/>
        <v>2.7002935503942354</v>
      </c>
    </row>
    <row r="33" spans="1:14" s="16" customFormat="1" ht="12" customHeight="1">
      <c r="A33" s="635"/>
      <c r="B33" s="117" t="s">
        <v>146</v>
      </c>
      <c r="C33" s="117"/>
      <c r="D33" s="78">
        <v>39730.293</v>
      </c>
      <c r="E33" s="435">
        <f>D33/$D$29*100</f>
        <v>0.753236029837557</v>
      </c>
      <c r="F33" s="78">
        <v>45804.23</v>
      </c>
      <c r="G33" s="78">
        <v>42867.886</v>
      </c>
      <c r="H33" s="78">
        <v>42968.875</v>
      </c>
      <c r="I33" s="78">
        <v>49462.394</v>
      </c>
      <c r="J33" s="437">
        <f>I33/$I$29*100</f>
        <v>0.857613567651357</v>
      </c>
      <c r="K33" s="84">
        <f t="shared" si="7"/>
        <v>24.495417136742503</v>
      </c>
      <c r="L33" s="84">
        <f t="shared" si="8"/>
        <v>7.986520022277418</v>
      </c>
      <c r="M33" s="84">
        <f t="shared" si="4"/>
        <v>15.383329142939317</v>
      </c>
      <c r="N33" s="84">
        <f t="shared" si="5"/>
        <v>15.112145710121567</v>
      </c>
    </row>
    <row r="34" spans="1:14" s="16" customFormat="1" ht="12" customHeight="1">
      <c r="A34" s="122" t="s">
        <v>94</v>
      </c>
      <c r="B34" s="122"/>
      <c r="C34" s="122"/>
      <c r="D34" s="135">
        <v>3439302.154</v>
      </c>
      <c r="E34" s="48">
        <f>D34/$D$34*100</f>
        <v>100</v>
      </c>
      <c r="F34" s="135">
        <v>3726483.759</v>
      </c>
      <c r="G34" s="135">
        <v>4685860.421</v>
      </c>
      <c r="H34" s="135">
        <v>3971493.16</v>
      </c>
      <c r="I34" s="135">
        <v>4558264.767</v>
      </c>
      <c r="J34" s="252">
        <f>I34/$I$34*100</f>
        <v>100</v>
      </c>
      <c r="K34" s="81">
        <f>IF(D34=0,"-",I34/D34*100-100)</f>
        <v>32.534582973427206</v>
      </c>
      <c r="L34" s="81">
        <f>IF(F34=0,"-",I34/F34*100-100)</f>
        <v>22.320800566784385</v>
      </c>
      <c r="M34" s="81">
        <f>IF(G34=0,"-",I34/G34*100-100)</f>
        <v>-2.7229930586103563</v>
      </c>
      <c r="N34" s="81">
        <f>IF(H34=0,"-",I34/H34*100-100)</f>
        <v>14.774584353054763</v>
      </c>
    </row>
    <row r="35" spans="1:14" s="16" customFormat="1" ht="12" customHeight="1">
      <c r="A35" s="632"/>
      <c r="B35" s="117" t="s">
        <v>143</v>
      </c>
      <c r="C35" s="117"/>
      <c r="D35" s="78">
        <v>43386.128</v>
      </c>
      <c r="E35" s="436">
        <f>D35/$D$34*100</f>
        <v>1.2614805578957573</v>
      </c>
      <c r="F35" s="78">
        <v>46821.951</v>
      </c>
      <c r="G35" s="78">
        <v>58303.964</v>
      </c>
      <c r="H35" s="78">
        <v>63066.088</v>
      </c>
      <c r="I35" s="78">
        <v>77202.573</v>
      </c>
      <c r="J35" s="437">
        <f>I35/$I$34*100</f>
        <v>1.6936833849344497</v>
      </c>
      <c r="K35" s="84">
        <f>IF(D35=0,"-",I35/D35*100-100)</f>
        <v>77.94298905862263</v>
      </c>
      <c r="L35" s="84">
        <f>IF(F35=0,"-",I35/F35*100-100)</f>
        <v>64.88542521434019</v>
      </c>
      <c r="M35" s="84">
        <f>IF(G35=0,"-",I35/G35*100-100)</f>
        <v>32.41393501134846</v>
      </c>
      <c r="N35" s="84">
        <f>IF(H35=0,"-",I35/H35*100-100)</f>
        <v>22.41535102034551</v>
      </c>
    </row>
    <row r="36" spans="1:14" s="16" customFormat="1" ht="12" customHeight="1">
      <c r="A36" s="546"/>
      <c r="B36" s="117" t="s">
        <v>144</v>
      </c>
      <c r="C36" s="117"/>
      <c r="D36" s="78">
        <v>2464692.42</v>
      </c>
      <c r="E36" s="436">
        <f>D36/$D$34*100</f>
        <v>71.66257309301821</v>
      </c>
      <c r="F36" s="78">
        <v>2579351.586</v>
      </c>
      <c r="G36" s="78">
        <v>3204270.638</v>
      </c>
      <c r="H36" s="78">
        <v>2349782.399</v>
      </c>
      <c r="I36" s="78">
        <v>2686835.348</v>
      </c>
      <c r="J36" s="437">
        <f>I36/$I$34*100</f>
        <v>58.94425807495004</v>
      </c>
      <c r="K36" s="84">
        <f t="shared" si="7"/>
        <v>9.013008122125044</v>
      </c>
      <c r="L36" s="84">
        <f t="shared" si="8"/>
        <v>4.16708457208361</v>
      </c>
      <c r="M36" s="84">
        <f t="shared" si="4"/>
        <v>-16.148301702847604</v>
      </c>
      <c r="N36" s="84">
        <f t="shared" si="5"/>
        <v>14.344006880953742</v>
      </c>
    </row>
    <row r="37" spans="1:14" s="16" customFormat="1" ht="12" customHeight="1">
      <c r="A37" s="546"/>
      <c r="B37" s="117" t="s">
        <v>145</v>
      </c>
      <c r="C37" s="117"/>
      <c r="D37" s="78">
        <v>697134.391</v>
      </c>
      <c r="E37" s="436">
        <f>D37/$D$34*100</f>
        <v>20.269646567377457</v>
      </c>
      <c r="F37" s="78">
        <v>838842.827</v>
      </c>
      <c r="G37" s="78">
        <v>1144380.085</v>
      </c>
      <c r="H37" s="78">
        <v>1280527.393</v>
      </c>
      <c r="I37" s="78">
        <v>1430086.797</v>
      </c>
      <c r="J37" s="437">
        <f>I37/$I$34*100</f>
        <v>31.37349123186639</v>
      </c>
      <c r="K37" s="84">
        <f t="shared" si="7"/>
        <v>105.1378924153521</v>
      </c>
      <c r="L37" s="84">
        <f t="shared" si="8"/>
        <v>70.48328375346529</v>
      </c>
      <c r="M37" s="84">
        <f t="shared" si="4"/>
        <v>24.966068157329047</v>
      </c>
      <c r="N37" s="84">
        <f t="shared" si="5"/>
        <v>11.679516175723094</v>
      </c>
    </row>
    <row r="38" spans="1:14" s="16" customFormat="1" ht="12" customHeight="1">
      <c r="A38" s="547"/>
      <c r="B38" s="401" t="s">
        <v>146</v>
      </c>
      <c r="C38" s="401"/>
      <c r="D38" s="78">
        <v>234089.215</v>
      </c>
      <c r="E38" s="436">
        <f>D38/$D$34*100</f>
        <v>6.806299781708565</v>
      </c>
      <c r="F38" s="78">
        <v>261467.395</v>
      </c>
      <c r="G38" s="78">
        <v>278905.734</v>
      </c>
      <c r="H38" s="78">
        <v>278117.28</v>
      </c>
      <c r="I38" s="78">
        <v>364140.049</v>
      </c>
      <c r="J38" s="437">
        <f>I38/$I$34*100</f>
        <v>7.988567308249121</v>
      </c>
      <c r="K38" s="177">
        <f t="shared" si="7"/>
        <v>55.5560981312189</v>
      </c>
      <c r="L38" s="177">
        <f t="shared" si="8"/>
        <v>39.26786129490446</v>
      </c>
      <c r="M38" s="84">
        <f t="shared" si="4"/>
        <v>30.56025911607827</v>
      </c>
      <c r="N38" s="84">
        <f t="shared" si="5"/>
        <v>30.930393465663116</v>
      </c>
    </row>
    <row r="39" spans="1:3" ht="12.75" customHeight="1">
      <c r="A39" s="638" t="s">
        <v>305</v>
      </c>
      <c r="B39" s="638"/>
      <c r="C39" s="638"/>
    </row>
    <row r="40" spans="1:9" ht="12.75">
      <c r="A40" s="1"/>
      <c r="B40" s="1"/>
      <c r="C40" s="1"/>
      <c r="I40" s="245"/>
    </row>
    <row r="41" spans="1:9" ht="12.75">
      <c r="A41" s="1"/>
      <c r="B41" s="1"/>
      <c r="C41" s="1"/>
      <c r="I41" s="245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  <row r="64" spans="1:3" ht="12.75">
      <c r="A64" s="1"/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1"/>
      <c r="B67" s="1"/>
      <c r="C67" s="1"/>
    </row>
    <row r="68" spans="1:3" ht="12.75">
      <c r="A68" s="1"/>
      <c r="B68" s="1"/>
      <c r="C68" s="1"/>
    </row>
    <row r="69" spans="1:3" ht="12.75">
      <c r="A69" s="1"/>
      <c r="B69" s="1"/>
      <c r="C69" s="1"/>
    </row>
    <row r="70" spans="1:3" ht="12.75">
      <c r="A70" s="1"/>
      <c r="B70" s="1"/>
      <c r="C70" s="1"/>
    </row>
    <row r="71" spans="1:3" ht="12.75">
      <c r="A71" s="1"/>
      <c r="B71" s="1"/>
      <c r="C71" s="1"/>
    </row>
    <row r="72" spans="1:3" ht="12.75">
      <c r="A72" s="1"/>
      <c r="B72" s="1"/>
      <c r="C72" s="1"/>
    </row>
    <row r="73" spans="1:3" ht="12.75">
      <c r="A73" s="1"/>
      <c r="B73" s="1"/>
      <c r="C73" s="1"/>
    </row>
    <row r="74" spans="1:3" ht="12.75">
      <c r="A74" s="1"/>
      <c r="B74" s="1"/>
      <c r="C74" s="1"/>
    </row>
    <row r="75" spans="1:3" ht="12.75">
      <c r="A75" s="1"/>
      <c r="B75" s="1"/>
      <c r="C75" s="1"/>
    </row>
    <row r="76" spans="1:3" ht="12.75">
      <c r="A76" s="1"/>
      <c r="B76" s="1"/>
      <c r="C76" s="1"/>
    </row>
    <row r="77" spans="1:3" ht="12.75">
      <c r="A77" s="1"/>
      <c r="B77" s="1"/>
      <c r="C77" s="1"/>
    </row>
    <row r="78" spans="1:3" ht="12.75">
      <c r="A78" s="1"/>
      <c r="B78" s="1"/>
      <c r="C78" s="1"/>
    </row>
    <row r="79" spans="1:3" ht="12.75">
      <c r="A79" s="1"/>
      <c r="B79" s="1"/>
      <c r="C79" s="1"/>
    </row>
    <row r="80" spans="1:3" ht="12.75">
      <c r="A80" s="1"/>
      <c r="B80" s="1"/>
      <c r="C80" s="1"/>
    </row>
    <row r="81" spans="1:3" ht="12.75">
      <c r="A81" s="1"/>
      <c r="B81" s="1"/>
      <c r="C81" s="1"/>
    </row>
    <row r="82" spans="1:3" ht="12.75">
      <c r="A82" s="1"/>
      <c r="B82" s="1"/>
      <c r="C82" s="1"/>
    </row>
    <row r="83" spans="1:3" ht="12.75">
      <c r="A83" s="1"/>
      <c r="B83" s="1"/>
      <c r="C83" s="1"/>
    </row>
    <row r="84" spans="1:3" ht="12.75">
      <c r="A84" s="1"/>
      <c r="B84" s="1"/>
      <c r="C84" s="1"/>
    </row>
    <row r="85" spans="1:3" ht="12.75">
      <c r="A85" s="1"/>
      <c r="B85" s="1"/>
      <c r="C85" s="1"/>
    </row>
    <row r="86" spans="1:3" ht="12.75">
      <c r="A86" s="1"/>
      <c r="B86" s="1"/>
      <c r="C86" s="1"/>
    </row>
    <row r="87" spans="1:3" ht="12.75">
      <c r="A87" s="1"/>
      <c r="B87" s="1"/>
      <c r="C87" s="1"/>
    </row>
    <row r="88" spans="1:3" ht="12.75">
      <c r="A88" s="1"/>
      <c r="B88" s="1"/>
      <c r="C88" s="1"/>
    </row>
    <row r="89" spans="1:3" ht="12.75">
      <c r="A89" s="1"/>
      <c r="B89" s="1"/>
      <c r="C89" s="1"/>
    </row>
    <row r="90" spans="1:3" ht="12.75">
      <c r="A90" s="1"/>
      <c r="B90" s="1"/>
      <c r="C90" s="1"/>
    </row>
    <row r="91" spans="1:3" ht="12.75">
      <c r="A91" s="1"/>
      <c r="B91" s="1"/>
      <c r="C91" s="1"/>
    </row>
    <row r="92" spans="1:3" ht="12.75">
      <c r="A92" s="1"/>
      <c r="B92" s="1"/>
      <c r="C92" s="1"/>
    </row>
    <row r="93" spans="1:3" ht="12.75">
      <c r="A93" s="1"/>
      <c r="B93" s="1"/>
      <c r="C93" s="1"/>
    </row>
  </sheetData>
  <mergeCells count="15">
    <mergeCell ref="K3:N3"/>
    <mergeCell ref="D4:E4"/>
    <mergeCell ref="I4:J4"/>
    <mergeCell ref="A3:C5"/>
    <mergeCell ref="K5:N5"/>
    <mergeCell ref="F5:H5"/>
    <mergeCell ref="D3:G3"/>
    <mergeCell ref="H3:J3"/>
    <mergeCell ref="A23:A24"/>
    <mergeCell ref="A30:A33"/>
    <mergeCell ref="A7:A20"/>
    <mergeCell ref="A39:C39"/>
    <mergeCell ref="A35:A38"/>
    <mergeCell ref="A21:N21"/>
    <mergeCell ref="A28:N28"/>
  </mergeCells>
  <printOptions horizontalCentered="1"/>
  <pageMargins left="0.5905511811023623" right="0.5905511811023623" top="0.8" bottom="0.3937007874015748" header="0.6" footer="0.2755905511811024"/>
  <pageSetup horizontalDpi="600" verticalDpi="600" orientation="landscape" paperSize="9" scale="90" r:id="rId1"/>
  <headerFooter alignWithMargins="0">
    <oddFooter>&amp;L&amp;"Times New Roman,Regular"&amp;11 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Finansu un kapitala tirgus 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Benita Tvardovska</dc:creator>
  <cp:keywords/>
  <dc:description/>
  <cp:lastModifiedBy>Tvardovska</cp:lastModifiedBy>
  <cp:lastPrinted>2008-08-27T16:11:20Z</cp:lastPrinted>
  <dcterms:created xsi:type="dcterms:W3CDTF">2002-04-02T13:14:46Z</dcterms:created>
  <dcterms:modified xsi:type="dcterms:W3CDTF">2008-08-27T16:11:59Z</dcterms:modified>
  <cp:category/>
  <cp:version/>
  <cp:contentType/>
  <cp:contentStatus/>
</cp:coreProperties>
</file>